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8" activeTab="0"/>
  </bookViews>
  <sheets>
    <sheet name="dotation 2012" sheetId="1" r:id="rId1"/>
  </sheets>
  <definedNames>
    <definedName name="_xlnm.Print_Area" localSheetId="0">'dotation 2012'!$A$1:$AA$107</definedName>
    <definedName name="_xlnm.Print_Titles" localSheetId="0">'dotation 2012'!$1:$2</definedName>
    <definedName name="Excel_BuiltIn__FilterDatabase">'dotation 2012'!$A$2:$AC$107</definedName>
  </definedNames>
  <calcPr fullCalcOnLoad="1"/>
</workbook>
</file>

<file path=xl/sharedStrings.xml><?xml version="1.0" encoding="utf-8"?>
<sst xmlns="http://schemas.openxmlformats.org/spreadsheetml/2006/main" count="277" uniqueCount="166">
  <si>
    <t>COLLEGES</t>
  </si>
  <si>
    <t>COMMUNES</t>
  </si>
  <si>
    <t>Evolution des effectifs sur 2 ans</t>
  </si>
  <si>
    <t>Dotation 2011</t>
  </si>
  <si>
    <t>Critère 1</t>
  </si>
  <si>
    <t xml:space="preserve">Critère 2 </t>
  </si>
  <si>
    <t>Critère 3</t>
  </si>
  <si>
    <t>Critère 4</t>
  </si>
  <si>
    <t>Critère 5</t>
  </si>
  <si>
    <t>Total réajustements et évolution</t>
  </si>
  <si>
    <t>Dotation initiale 2012</t>
  </si>
  <si>
    <t>Effectif 2009-2010</t>
  </si>
  <si>
    <t>Effectif 2010-2011</t>
  </si>
  <si>
    <t>Effectif SEGPA 2009-2010</t>
  </si>
  <si>
    <t>Effectif SEGPA 2010-2011</t>
  </si>
  <si>
    <t xml:space="preserve">Dotation "de Base" 2010 </t>
  </si>
  <si>
    <t>Stucturels chapitre B 
intégrés dans la dotation 2011</t>
  </si>
  <si>
    <t>Stucturels chapitre C
intégrés dans la dotation 2011</t>
  </si>
  <si>
    <t>Dotation "de base" 2011</t>
  </si>
  <si>
    <t>Réserves CF 2010
€/élève</t>
  </si>
  <si>
    <t>Durée d'autonomie
CF 2010</t>
  </si>
  <si>
    <t>%</t>
  </si>
  <si>
    <t>Evolution de la dotation de base  selon fonds de réserve</t>
  </si>
  <si>
    <t>évolution effectifs année 2010/2011 (17 €/ élève)</t>
  </si>
  <si>
    <t xml:space="preserve">
Impact ouverture/fermeture de structures pédagoqiques
Classes spécifiques</t>
  </si>
  <si>
    <t xml:space="preserve">Stucturels chapitre B 
</t>
  </si>
  <si>
    <t xml:space="preserve">Stucturels chapitre C
</t>
  </si>
  <si>
    <t>Taxe sur les déchets ménagers
Chapitre D</t>
  </si>
  <si>
    <t>Nbre ATTEE</t>
  </si>
  <si>
    <t>Dotation vestimentaire</t>
  </si>
  <si>
    <t>Dotation EPS (6,40 €/élève + 1525 € inv.)</t>
  </si>
  <si>
    <t>Dotation initiale 2011</t>
  </si>
  <si>
    <t xml:space="preserve">Dotation initiale 2012 </t>
  </si>
  <si>
    <t xml:space="preserve">% Evolution  dotation initiale 2012//2011
</t>
  </si>
  <si>
    <t>H. BARBUSSE</t>
  </si>
  <si>
    <t>ALFORTVILLE</t>
  </si>
  <si>
    <t>z</t>
  </si>
  <si>
    <t>L. BLUM</t>
  </si>
  <si>
    <t>P. LANGEVIN</t>
  </si>
  <si>
    <t>D. SEPTEMBER</t>
  </si>
  <si>
    <t>ARCUEIL</t>
  </si>
  <si>
    <t>A. DUNOIS</t>
  </si>
  <si>
    <t>BOISSY-ST-LEGER</t>
  </si>
  <si>
    <t xml:space="preserve">B. CENDRARS </t>
  </si>
  <si>
    <t>P. ELUARD</t>
  </si>
  <si>
    <t>BONNEUIL</t>
  </si>
  <si>
    <t>H. CAHN</t>
  </si>
  <si>
    <t>BRY/MARNE</t>
  </si>
  <si>
    <t>P.BERT</t>
  </si>
  <si>
    <t>CACHAN</t>
  </si>
  <si>
    <t>V.HUGO</t>
  </si>
  <si>
    <t>E.TRIOLET</t>
  </si>
  <si>
    <t>CHAMPIGNY</t>
  </si>
  <si>
    <t>H. Rol-Tanguy</t>
  </si>
  <si>
    <t>LUCIE AUBRAC</t>
  </si>
  <si>
    <t>P.VAILLANT-COUTURIER</t>
  </si>
  <si>
    <t>WILLY RONIS</t>
  </si>
  <si>
    <t>LA CERISAIE</t>
  </si>
  <si>
    <t>CHARENTON</t>
  </si>
  <si>
    <t>MOLIERE</t>
  </si>
  <si>
    <t>CHENNEVIERES</t>
  </si>
  <si>
    <t>N. BOILEAU</t>
  </si>
  <si>
    <t>J. MOULIN</t>
  </si>
  <si>
    <t>CHEVILLY-LARUE</t>
  </si>
  <si>
    <t>LIBERTE</t>
  </si>
  <si>
    <t>E. ZOLA</t>
  </si>
  <si>
    <t>CHOISY-LE-ROI</t>
  </si>
  <si>
    <t>H. MATISSE</t>
  </si>
  <si>
    <t>J. VALLES</t>
  </si>
  <si>
    <t>A. LAPLACE</t>
  </si>
  <si>
    <t>CRETEIL</t>
  </si>
  <si>
    <t>A. SCHWEITZER</t>
  </si>
  <si>
    <t>C. GUYARD</t>
  </si>
  <si>
    <t>L. ISSAURAT</t>
  </si>
  <si>
    <t>L. PASTEUR</t>
  </si>
  <si>
    <t>PLAISANCE</t>
  </si>
  <si>
    <t>S, de BEAUVOIR</t>
  </si>
  <si>
    <t>V. HUGO</t>
  </si>
  <si>
    <t>J. MACE</t>
  </si>
  <si>
    <t>FONTENAY</t>
  </si>
  <si>
    <t>JOLIOT-CURIE</t>
  </si>
  <si>
    <t>V. DURUY</t>
  </si>
  <si>
    <t>A. ST EXUPERY</t>
  </si>
  <si>
    <t>FRESNES</t>
  </si>
  <si>
    <t>F. FROMOND</t>
  </si>
  <si>
    <t>J. CHARCOT</t>
  </si>
  <si>
    <t>ROSA PARKS</t>
  </si>
  <si>
    <t>GENTILLY</t>
  </si>
  <si>
    <t>G. POLITZER</t>
  </si>
  <si>
    <t>IVRY/SEINE</t>
  </si>
  <si>
    <t>H. WALLON</t>
  </si>
  <si>
    <t>R. ROLLAND</t>
  </si>
  <si>
    <t>JOINVILLE</t>
  </si>
  <si>
    <t>J. FERRY</t>
  </si>
  <si>
    <t>LA QUEUE-EN-BRIE</t>
  </si>
  <si>
    <t>A. CRON</t>
  </si>
  <si>
    <t>LE KREMLIN-BICETRE</t>
  </si>
  <si>
    <t>J. PERRIN</t>
  </si>
  <si>
    <t>DE LATTRE</t>
  </si>
  <si>
    <t>LE PERREUX</t>
  </si>
  <si>
    <t>P. BROSSOLETTE</t>
  </si>
  <si>
    <t>A. CAMUS</t>
  </si>
  <si>
    <t>LE PLESSIS-TREVISE</t>
  </si>
  <si>
    <t>E. CHEVREUL</t>
  </si>
  <si>
    <t>L'HAY-LES-ROSES</t>
  </si>
  <si>
    <t>P. RONSARD</t>
  </si>
  <si>
    <t>D. FERY</t>
  </si>
  <si>
    <t>LIMEIL-BREVANNES</t>
  </si>
  <si>
    <t>J. KORCZAK</t>
  </si>
  <si>
    <t>A. CONDORCET</t>
  </si>
  <si>
    <t>MAISONS-ALFORT</t>
  </si>
  <si>
    <t>E. HERRIOT</t>
  </si>
  <si>
    <t>N DE STAEL</t>
  </si>
  <si>
    <t>S. VEIL</t>
  </si>
  <si>
    <t>MANDRES-LES-ROSES</t>
  </si>
  <si>
    <t>A. WATTEAU</t>
  </si>
  <si>
    <t>NOGENT/MARNE</t>
  </si>
  <si>
    <t>DORVAL</t>
  </si>
  <si>
    <t>ORLY</t>
  </si>
  <si>
    <t>R DESNOS</t>
  </si>
  <si>
    <t>ST EXUPERY</t>
  </si>
  <si>
    <t>ORMESSON</t>
  </si>
  <si>
    <t>LES CLOSEAUX</t>
  </si>
  <si>
    <t>RUNGIS</t>
  </si>
  <si>
    <t>G. BRASSENS</t>
  </si>
  <si>
    <t>SANTENY</t>
  </si>
  <si>
    <t>OFFENBACH</t>
  </si>
  <si>
    <t>ST MANDE</t>
  </si>
  <si>
    <t>C. PISSARRO</t>
  </si>
  <si>
    <t>ST MAUR</t>
  </si>
  <si>
    <t>F. RABELAIS</t>
  </si>
  <si>
    <t>L. BLANC</t>
  </si>
  <si>
    <t>LE PARC</t>
  </si>
  <si>
    <t>RONSARD</t>
  </si>
  <si>
    <t>E. NOCARD</t>
  </si>
  <si>
    <t>ST MAURICE</t>
  </si>
  <si>
    <t>DU FORT</t>
  </si>
  <si>
    <t>SUCY-EN-BRIE</t>
  </si>
  <si>
    <t>THIAIS</t>
  </si>
  <si>
    <t>P. KLEE</t>
  </si>
  <si>
    <t>P. VALERY</t>
  </si>
  <si>
    <t>F. FLAGON</t>
  </si>
  <si>
    <t>VALENTON</t>
  </si>
  <si>
    <t>LA GUINETTE</t>
  </si>
  <si>
    <t>VILLECRESNES</t>
  </si>
  <si>
    <t>DU CENTRE-A.CESAIRE</t>
  </si>
  <si>
    <t>VILLEJUIF</t>
  </si>
  <si>
    <t>G. MOQUET</t>
  </si>
  <si>
    <t>J. LURCAT</t>
  </si>
  <si>
    <t>K. MARX</t>
  </si>
  <si>
    <t>VILLENEUVE-LE-ROI</t>
  </si>
  <si>
    <t>LES PRUNAIS</t>
  </si>
  <si>
    <t>VILLIERS</t>
  </si>
  <si>
    <t>P &amp; M. CURIE</t>
  </si>
  <si>
    <t>VILL-ST-GEORGES</t>
  </si>
  <si>
    <t>R. GARROS</t>
  </si>
  <si>
    <t>F. GIROUD</t>
  </si>
  <si>
    <t>VINCENNES</t>
  </si>
  <si>
    <t>CASANOVA</t>
  </si>
  <si>
    <t>VITRY/SEINE</t>
  </si>
  <si>
    <t>G. MONOD</t>
  </si>
  <si>
    <t>LAKANAL</t>
  </si>
  <si>
    <t>DECROLY</t>
  </si>
  <si>
    <t xml:space="preserve">E. BRANLY </t>
  </si>
  <si>
    <t>H. BERLIOZ</t>
  </si>
  <si>
    <t>A. CHERIOUX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</si>
</sst>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[$€-1]_-;\-* #,##0.00\ [$€-1]_-;_-* \-??\ [$€-1]_-"/>
    <numFmt numFmtId="166" formatCode="0"/>
    <numFmt numFmtId="167" formatCode="#,##0\ [$€-1]"/>
    <numFmt numFmtId="168" formatCode="_-* #,##0\ [$€-1]_-;\-* #,##0\ [$€-1]_-;_-* \-??\ [$€-1]_-"/>
    <numFmt numFmtId="169" formatCode="#,##0&quot; €&quot;"/>
    <numFmt numFmtId="170" formatCode="0.00"/>
    <numFmt numFmtId="171" formatCode="0.0"/>
    <numFmt numFmtId="172" formatCode="#,##0\ [$€-1];\-#,##0\ [$€-1]"/>
    <numFmt numFmtId="173" formatCode="0.00%"/>
    <numFmt numFmtId="174" formatCode="#,##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Britannic Bold"/>
      <family val="2"/>
    </font>
    <font>
      <sz val="9"/>
      <name val="Britannic Bold"/>
      <family val="2"/>
    </font>
    <font>
      <b/>
      <sz val="8"/>
      <name val="Arial"/>
      <family val="2"/>
    </font>
    <font>
      <b/>
      <sz val="10"/>
      <name val="Britannic Bold"/>
      <family val="2"/>
    </font>
    <font>
      <sz val="10"/>
      <name val="Britannic Bold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Britannic Bold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52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0" fillId="4" borderId="0" xfId="0" applyFont="1" applyFill="1" applyAlignment="1">
      <alignment/>
    </xf>
    <xf numFmtId="164" fontId="0" fillId="6" borderId="0" xfId="0" applyFill="1" applyAlignment="1">
      <alignment/>
    </xf>
    <xf numFmtId="164" fontId="0" fillId="6" borderId="10" xfId="0" applyFill="1" applyBorder="1" applyAlignment="1">
      <alignment/>
    </xf>
    <xf numFmtId="164" fontId="0" fillId="6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8" fillId="6" borderId="0" xfId="0" applyFont="1" applyFill="1" applyAlignment="1">
      <alignment/>
    </xf>
    <xf numFmtId="164" fontId="0" fillId="22" borderId="0" xfId="0" applyFill="1" applyAlignment="1">
      <alignment/>
    </xf>
    <xf numFmtId="164" fontId="18" fillId="22" borderId="0" xfId="0" applyFont="1" applyFill="1" applyAlignment="1">
      <alignment/>
    </xf>
    <xf numFmtId="164" fontId="19" fillId="0" borderId="11" xfId="0" applyFont="1" applyFill="1" applyBorder="1" applyAlignment="1">
      <alignment horizontal="center" vertical="center"/>
    </xf>
    <xf numFmtId="164" fontId="19" fillId="0" borderId="12" xfId="0" applyFont="1" applyFill="1" applyBorder="1" applyAlignment="1">
      <alignment horizontal="center" vertical="center"/>
    </xf>
    <xf numFmtId="164" fontId="0" fillId="0" borderId="13" xfId="0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20" fillId="4" borderId="15" xfId="0" applyFont="1" applyFill="1" applyBorder="1" applyAlignment="1">
      <alignment horizontal="center" vertical="center" wrapText="1"/>
    </xf>
    <xf numFmtId="164" fontId="18" fillId="6" borderId="13" xfId="0" applyFont="1" applyFill="1" applyBorder="1" applyAlignment="1">
      <alignment horizontal="center" vertical="center" wrapText="1"/>
    </xf>
    <xf numFmtId="164" fontId="18" fillId="6" borderId="14" xfId="0" applyFont="1" applyFill="1" applyBorder="1" applyAlignment="1">
      <alignment horizontal="center" vertical="center" wrapText="1"/>
    </xf>
    <xf numFmtId="164" fontId="18" fillId="6" borderId="16" xfId="0" applyFont="1" applyFill="1" applyBorder="1" applyAlignment="1">
      <alignment horizontal="center" vertical="center" wrapText="1"/>
    </xf>
    <xf numFmtId="164" fontId="18" fillId="6" borderId="17" xfId="0" applyFont="1" applyFill="1" applyBorder="1" applyAlignment="1">
      <alignment horizontal="center" vertical="center" wrapText="1"/>
    </xf>
    <xf numFmtId="164" fontId="20" fillId="6" borderId="18" xfId="0" applyFont="1" applyFill="1" applyBorder="1" applyAlignment="1">
      <alignment horizontal="center" vertical="center" wrapText="1"/>
    </xf>
    <xf numFmtId="164" fontId="18" fillId="22" borderId="19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19" fillId="0" borderId="20" xfId="0" applyFont="1" applyFill="1" applyBorder="1" applyAlignment="1">
      <alignment horizontal="center"/>
    </xf>
    <xf numFmtId="164" fontId="21" fillId="0" borderId="21" xfId="0" applyFont="1" applyFill="1" applyBorder="1" applyAlignment="1">
      <alignment horizontal="center" vertical="center" wrapText="1"/>
    </xf>
    <xf numFmtId="164" fontId="21" fillId="0" borderId="22" xfId="0" applyFont="1" applyFill="1" applyBorder="1" applyAlignment="1">
      <alignment horizontal="center" vertical="center" wrapText="1"/>
    </xf>
    <xf numFmtId="164" fontId="19" fillId="4" borderId="23" xfId="0" applyFont="1" applyFill="1" applyBorder="1" applyAlignment="1">
      <alignment horizontal="center" vertical="center" wrapText="1"/>
    </xf>
    <xf numFmtId="164" fontId="19" fillId="4" borderId="21" xfId="0" applyFont="1" applyFill="1" applyBorder="1" applyAlignment="1">
      <alignment horizontal="center" vertical="center" wrapText="1"/>
    </xf>
    <xf numFmtId="164" fontId="19" fillId="4" borderId="24" xfId="0" applyFont="1" applyFill="1" applyBorder="1" applyAlignment="1">
      <alignment horizontal="center" vertical="center" wrapText="1"/>
    </xf>
    <xf numFmtId="164" fontId="19" fillId="6" borderId="20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21" fillId="6" borderId="20" xfId="0" applyFont="1" applyFill="1" applyBorder="1" applyAlignment="1">
      <alignment horizontal="center" vertical="center" wrapText="1"/>
    </xf>
    <xf numFmtId="166" fontId="21" fillId="6" borderId="21" xfId="0" applyNumberFormat="1" applyFont="1" applyFill="1" applyBorder="1" applyAlignment="1">
      <alignment horizontal="center" vertical="center" wrapText="1"/>
    </xf>
    <xf numFmtId="164" fontId="21" fillId="6" borderId="21" xfId="0" applyFont="1" applyFill="1" applyBorder="1" applyAlignment="1">
      <alignment horizontal="center" vertical="center" wrapText="1"/>
    </xf>
    <xf numFmtId="164" fontId="0" fillId="6" borderId="22" xfId="0" applyFont="1" applyFill="1" applyBorder="1" applyAlignment="1">
      <alignment horizontal="center" vertical="top" wrapText="1"/>
    </xf>
    <xf numFmtId="164" fontId="0" fillId="4" borderId="20" xfId="0" applyFont="1" applyFill="1" applyBorder="1" applyAlignment="1">
      <alignment horizontal="center" vertical="center" wrapText="1"/>
    </xf>
    <xf numFmtId="164" fontId="18" fillId="22" borderId="21" xfId="0" applyFont="1" applyFill="1" applyBorder="1" applyAlignment="1">
      <alignment horizontal="center" vertical="center" wrapText="1"/>
    </xf>
    <xf numFmtId="164" fontId="0" fillId="22" borderId="25" xfId="0" applyFont="1" applyFill="1" applyBorder="1" applyAlignment="1">
      <alignment horizontal="center" wrapText="1"/>
    </xf>
    <xf numFmtId="164" fontId="20" fillId="0" borderId="26" xfId="0" applyFont="1" applyFill="1" applyBorder="1" applyAlignment="1">
      <alignment vertical="center"/>
    </xf>
    <xf numFmtId="164" fontId="22" fillId="0" borderId="27" xfId="0" applyFont="1" applyFill="1" applyBorder="1" applyAlignment="1">
      <alignment vertical="center"/>
    </xf>
    <xf numFmtId="164" fontId="22" fillId="0" borderId="28" xfId="0" applyFont="1" applyFill="1" applyBorder="1" applyAlignment="1">
      <alignment vertical="center"/>
    </xf>
    <xf numFmtId="164" fontId="0" fillId="0" borderId="29" xfId="0" applyFont="1" applyFill="1" applyBorder="1" applyAlignment="1">
      <alignment horizontal="center" vertical="center"/>
    </xf>
    <xf numFmtId="164" fontId="0" fillId="0" borderId="30" xfId="0" applyFont="1" applyFill="1" applyBorder="1" applyAlignment="1">
      <alignment horizontal="center" vertical="center"/>
    </xf>
    <xf numFmtId="167" fontId="19" fillId="4" borderId="31" xfId="49" applyNumberFormat="1" applyFont="1" applyFill="1" applyBorder="1" applyAlignment="1" applyProtection="1">
      <alignment horizontal="right" vertical="center"/>
      <protection/>
    </xf>
    <xf numFmtId="168" fontId="19" fillId="4" borderId="29" xfId="49" applyNumberFormat="1" applyFont="1" applyFill="1" applyBorder="1" applyAlignment="1" applyProtection="1">
      <alignment horizontal="center" vertical="center"/>
      <protection/>
    </xf>
    <xf numFmtId="167" fontId="19" fillId="4" borderId="32" xfId="49" applyNumberFormat="1" applyFont="1" applyFill="1" applyBorder="1" applyAlignment="1" applyProtection="1">
      <alignment horizontal="right" vertical="center"/>
      <protection/>
    </xf>
    <xf numFmtId="169" fontId="19" fillId="6" borderId="28" xfId="0" applyNumberFormat="1" applyFont="1" applyFill="1" applyBorder="1" applyAlignment="1">
      <alignment horizontal="center" vertical="center"/>
    </xf>
    <xf numFmtId="170" fontId="19" fillId="6" borderId="29" xfId="0" applyNumberFormat="1" applyFont="1" applyFill="1" applyBorder="1" applyAlignment="1">
      <alignment horizontal="center" vertical="center"/>
    </xf>
    <xf numFmtId="171" fontId="19" fillId="6" borderId="28" xfId="0" applyNumberFormat="1" applyFont="1" applyFill="1" applyBorder="1" applyAlignment="1">
      <alignment horizontal="center" vertical="center"/>
    </xf>
    <xf numFmtId="168" fontId="19" fillId="6" borderId="29" xfId="49" applyNumberFormat="1" applyFont="1" applyFill="1" applyBorder="1" applyAlignment="1" applyProtection="1">
      <alignment horizontal="center" vertical="center"/>
      <protection/>
    </xf>
    <xf numFmtId="168" fontId="19" fillId="6" borderId="33" xfId="49" applyNumberFormat="1" applyFont="1" applyFill="1" applyBorder="1" applyAlignment="1" applyProtection="1">
      <alignment horizontal="center" vertical="center"/>
      <protection/>
    </xf>
    <xf numFmtId="172" fontId="19" fillId="6" borderId="29" xfId="49" applyNumberFormat="1" applyFont="1" applyFill="1" applyBorder="1" applyAlignment="1" applyProtection="1">
      <alignment horizontal="center" vertical="center"/>
      <protection/>
    </xf>
    <xf numFmtId="164" fontId="19" fillId="6" borderId="29" xfId="49" applyNumberFormat="1" applyFont="1" applyFill="1" applyBorder="1" applyAlignment="1" applyProtection="1">
      <alignment horizontal="center" vertical="center"/>
      <protection/>
    </xf>
    <xf numFmtId="167" fontId="19" fillId="6" borderId="29" xfId="0" applyNumberFormat="1" applyFont="1" applyFill="1" applyBorder="1" applyAlignment="1">
      <alignment horizontal="center" vertical="center"/>
    </xf>
    <xf numFmtId="168" fontId="20" fillId="6" borderId="32" xfId="49" applyNumberFormat="1" applyFont="1" applyFill="1" applyBorder="1" applyAlignment="1" applyProtection="1">
      <alignment horizontal="center" vertical="center"/>
      <protection/>
    </xf>
    <xf numFmtId="168" fontId="19" fillId="4" borderId="28" xfId="49" applyNumberFormat="1" applyFont="1" applyFill="1" applyBorder="1" applyAlignment="1" applyProtection="1">
      <alignment horizontal="center" vertical="center"/>
      <protection/>
    </xf>
    <xf numFmtId="168" fontId="18" fillId="22" borderId="29" xfId="49" applyNumberFormat="1" applyFont="1" applyFill="1" applyBorder="1" applyAlignment="1" applyProtection="1">
      <alignment horizontal="center" vertical="center"/>
      <protection/>
    </xf>
    <xf numFmtId="173" fontId="0" fillId="22" borderId="27" xfId="0" applyNumberFormat="1" applyFont="1" applyFill="1" applyBorder="1" applyAlignment="1">
      <alignment horizontal="center" vertical="center"/>
    </xf>
    <xf numFmtId="164" fontId="20" fillId="0" borderId="34" xfId="0" applyFont="1" applyFill="1" applyBorder="1" applyAlignment="1">
      <alignment vertical="center"/>
    </xf>
    <xf numFmtId="164" fontId="22" fillId="0" borderId="35" xfId="0" applyFont="1" applyFill="1" applyBorder="1" applyAlignment="1">
      <alignment vertical="center"/>
    </xf>
    <xf numFmtId="164" fontId="22" fillId="0" borderId="36" xfId="0" applyFont="1" applyFill="1" applyBorder="1" applyAlignment="1">
      <alignment vertical="center"/>
    </xf>
    <xf numFmtId="164" fontId="0" fillId="0" borderId="37" xfId="0" applyFont="1" applyFill="1" applyBorder="1" applyAlignment="1">
      <alignment horizontal="center" vertical="center"/>
    </xf>
    <xf numFmtId="164" fontId="0" fillId="0" borderId="38" xfId="0" applyFont="1" applyFill="1" applyBorder="1" applyAlignment="1">
      <alignment horizontal="center" vertical="center"/>
    </xf>
    <xf numFmtId="167" fontId="19" fillId="4" borderId="39" xfId="49" applyNumberFormat="1" applyFont="1" applyFill="1" applyBorder="1" applyAlignment="1" applyProtection="1">
      <alignment horizontal="right" vertical="center"/>
      <protection/>
    </xf>
    <xf numFmtId="168" fontId="19" fillId="4" borderId="37" xfId="49" applyNumberFormat="1" applyFont="1" applyFill="1" applyBorder="1" applyAlignment="1" applyProtection="1">
      <alignment horizontal="center" vertical="center"/>
      <protection/>
    </xf>
    <xf numFmtId="167" fontId="19" fillId="4" borderId="40" xfId="49" applyNumberFormat="1" applyFont="1" applyFill="1" applyBorder="1" applyAlignment="1" applyProtection="1">
      <alignment horizontal="right" vertical="center"/>
      <protection/>
    </xf>
    <xf numFmtId="171" fontId="19" fillId="6" borderId="36" xfId="0" applyNumberFormat="1" applyFont="1" applyFill="1" applyBorder="1" applyAlignment="1">
      <alignment horizontal="center" vertical="center"/>
    </xf>
    <xf numFmtId="168" fontId="19" fillId="6" borderId="37" xfId="49" applyNumberFormat="1" applyFont="1" applyFill="1" applyBorder="1" applyAlignment="1" applyProtection="1">
      <alignment horizontal="center" vertical="center"/>
      <protection/>
    </xf>
    <xf numFmtId="172" fontId="19" fillId="6" borderId="37" xfId="49" applyNumberFormat="1" applyFont="1" applyFill="1" applyBorder="1" applyAlignment="1" applyProtection="1">
      <alignment horizontal="center" vertical="center"/>
      <protection/>
    </xf>
    <xf numFmtId="164" fontId="19" fillId="6" borderId="37" xfId="49" applyNumberFormat="1" applyFont="1" applyFill="1" applyBorder="1" applyAlignment="1" applyProtection="1">
      <alignment horizontal="center" vertical="center"/>
      <protection/>
    </xf>
    <xf numFmtId="167" fontId="19" fillId="6" borderId="37" xfId="0" applyNumberFormat="1" applyFont="1" applyFill="1" applyBorder="1" applyAlignment="1">
      <alignment horizontal="center" vertical="center"/>
    </xf>
    <xf numFmtId="168" fontId="20" fillId="6" borderId="40" xfId="49" applyNumberFormat="1" applyFont="1" applyFill="1" applyBorder="1" applyAlignment="1" applyProtection="1">
      <alignment horizontal="center" vertical="center"/>
      <protection/>
    </xf>
    <xf numFmtId="168" fontId="19" fillId="4" borderId="36" xfId="49" applyNumberFormat="1" applyFont="1" applyFill="1" applyBorder="1" applyAlignment="1" applyProtection="1">
      <alignment horizontal="center" vertical="center"/>
      <protection/>
    </xf>
    <xf numFmtId="168" fontId="18" fillId="22" borderId="37" xfId="49" applyNumberFormat="1" applyFont="1" applyFill="1" applyBorder="1" applyAlignment="1" applyProtection="1">
      <alignment horizontal="center" vertical="center"/>
      <protection/>
    </xf>
    <xf numFmtId="173" fontId="0" fillId="22" borderId="35" xfId="0" applyNumberFormat="1" applyFont="1" applyFill="1" applyBorder="1" applyAlignment="1">
      <alignment horizontal="center" vertical="center"/>
    </xf>
    <xf numFmtId="164" fontId="18" fillId="0" borderId="0" xfId="0" applyFont="1" applyFill="1" applyAlignment="1">
      <alignment/>
    </xf>
    <xf numFmtId="164" fontId="19" fillId="0" borderId="34" xfId="0" applyFont="1" applyFill="1" applyBorder="1" applyAlignment="1">
      <alignment vertical="center"/>
    </xf>
    <xf numFmtId="164" fontId="23" fillId="0" borderId="35" xfId="0" applyFont="1" applyFill="1" applyBorder="1" applyAlignment="1">
      <alignment vertical="center"/>
    </xf>
    <xf numFmtId="164" fontId="23" fillId="0" borderId="36" xfId="0" applyFont="1" applyFill="1" applyBorder="1" applyAlignment="1">
      <alignment vertical="center"/>
    </xf>
    <xf numFmtId="164" fontId="19" fillId="0" borderId="34" xfId="0" applyFont="1" applyFill="1" applyBorder="1" applyAlignment="1">
      <alignment vertical="center" wrapText="1"/>
    </xf>
    <xf numFmtId="164" fontId="0" fillId="0" borderId="37" xfId="0" applyFont="1" applyFill="1" applyBorder="1" applyAlignment="1">
      <alignment horizontal="center" vertical="center" wrapText="1"/>
    </xf>
    <xf numFmtId="164" fontId="0" fillId="0" borderId="38" xfId="0" applyFont="1" applyFill="1" applyBorder="1" applyAlignment="1">
      <alignment horizontal="center" vertical="center" wrapText="1"/>
    </xf>
    <xf numFmtId="164" fontId="18" fillId="0" borderId="0" xfId="0" applyFont="1" applyFill="1" applyAlignment="1">
      <alignment vertical="center" wrapText="1"/>
    </xf>
    <xf numFmtId="164" fontId="24" fillId="0" borderId="34" xfId="0" applyFont="1" applyFill="1" applyBorder="1" applyAlignment="1">
      <alignment vertical="center" wrapText="1"/>
    </xf>
    <xf numFmtId="164" fontId="22" fillId="0" borderId="35" xfId="0" applyFont="1" applyFill="1" applyBorder="1" applyAlignment="1">
      <alignment vertical="center" wrapText="1"/>
    </xf>
    <xf numFmtId="164" fontId="22" fillId="0" borderId="36" xfId="0" applyFont="1" applyFill="1" applyBorder="1" applyAlignment="1">
      <alignment vertical="center" wrapText="1"/>
    </xf>
    <xf numFmtId="168" fontId="19" fillId="4" borderId="37" xfId="49" applyNumberFormat="1" applyFont="1" applyFill="1" applyBorder="1" applyAlignment="1" applyProtection="1">
      <alignment horizontal="center" vertical="center" wrapText="1"/>
      <protection/>
    </xf>
    <xf numFmtId="168" fontId="19" fillId="6" borderId="37" xfId="49" applyNumberFormat="1" applyFont="1" applyFill="1" applyBorder="1" applyAlignment="1" applyProtection="1">
      <alignment horizontal="center" vertical="center" wrapText="1"/>
      <protection/>
    </xf>
    <xf numFmtId="172" fontId="19" fillId="6" borderId="37" xfId="49" applyNumberFormat="1" applyFont="1" applyFill="1" applyBorder="1" applyAlignment="1" applyProtection="1">
      <alignment horizontal="center" vertical="center" wrapText="1"/>
      <protection/>
    </xf>
    <xf numFmtId="164" fontId="19" fillId="6" borderId="37" xfId="49" applyNumberFormat="1" applyFont="1" applyFill="1" applyBorder="1" applyAlignment="1" applyProtection="1">
      <alignment horizontal="center" vertical="center" wrapText="1"/>
      <protection/>
    </xf>
    <xf numFmtId="164" fontId="20" fillId="24" borderId="34" xfId="0" applyFont="1" applyFill="1" applyBorder="1" applyAlignment="1">
      <alignment vertical="center"/>
    </xf>
    <xf numFmtId="164" fontId="19" fillId="24" borderId="34" xfId="0" applyFont="1" applyFill="1" applyBorder="1" applyAlignment="1">
      <alignment vertical="center"/>
    </xf>
    <xf numFmtId="164" fontId="18" fillId="0" borderId="34" xfId="0" applyFont="1" applyFill="1" applyBorder="1" applyAlignment="1">
      <alignment vertical="center"/>
    </xf>
    <xf numFmtId="164" fontId="25" fillId="0" borderId="35" xfId="0" applyFont="1" applyFill="1" applyBorder="1" applyAlignment="1">
      <alignment vertical="center"/>
    </xf>
    <xf numFmtId="164" fontId="25" fillId="0" borderId="36" xfId="0" applyFont="1" applyFill="1" applyBorder="1" applyAlignment="1">
      <alignment vertical="center"/>
    </xf>
    <xf numFmtId="164" fontId="0" fillId="0" borderId="34" xfId="0" applyFont="1" applyFill="1" applyBorder="1" applyAlignment="1">
      <alignment vertical="center"/>
    </xf>
    <xf numFmtId="164" fontId="26" fillId="0" borderId="35" xfId="0" applyFont="1" applyFill="1" applyBorder="1" applyAlignment="1">
      <alignment vertical="center"/>
    </xf>
    <xf numFmtId="164" fontId="26" fillId="0" borderId="36" xfId="0" applyFont="1" applyFill="1" applyBorder="1" applyAlignment="1">
      <alignment vertical="center"/>
    </xf>
    <xf numFmtId="168" fontId="27" fillId="4" borderId="37" xfId="49" applyNumberFormat="1" applyFont="1" applyFill="1" applyBorder="1" applyAlignment="1" applyProtection="1">
      <alignment horizontal="center" vertical="center"/>
      <protection/>
    </xf>
    <xf numFmtId="168" fontId="27" fillId="6" borderId="37" xfId="49" applyNumberFormat="1" applyFont="1" applyFill="1" applyBorder="1" applyAlignment="1" applyProtection="1">
      <alignment horizontal="center" vertical="center"/>
      <protection/>
    </xf>
    <xf numFmtId="164" fontId="18" fillId="24" borderId="34" xfId="0" applyFont="1" applyFill="1" applyBorder="1" applyAlignment="1">
      <alignment vertical="center"/>
    </xf>
    <xf numFmtId="168" fontId="0" fillId="4" borderId="37" xfId="49" applyNumberFormat="1" applyFont="1" applyFill="1" applyBorder="1" applyAlignment="1" applyProtection="1">
      <alignment horizontal="center" vertical="center"/>
      <protection/>
    </xf>
    <xf numFmtId="168" fontId="0" fillId="6" borderId="37" xfId="49" applyNumberFormat="1" applyFont="1" applyFill="1" applyBorder="1" applyAlignment="1" applyProtection="1">
      <alignment horizontal="center" vertical="center"/>
      <protection/>
    </xf>
    <xf numFmtId="172" fontId="0" fillId="6" borderId="37" xfId="49" applyNumberFormat="1" applyFont="1" applyFill="1" applyBorder="1" applyAlignment="1" applyProtection="1">
      <alignment horizontal="center" vertical="center"/>
      <protection/>
    </xf>
    <xf numFmtId="164" fontId="0" fillId="6" borderId="37" xfId="49" applyNumberFormat="1" applyFont="1" applyFill="1" applyBorder="1" applyAlignment="1" applyProtection="1">
      <alignment horizontal="center" vertical="center"/>
      <protection/>
    </xf>
    <xf numFmtId="164" fontId="28" fillId="0" borderId="34" xfId="0" applyFont="1" applyFill="1" applyBorder="1" applyAlignment="1">
      <alignment vertical="center"/>
    </xf>
    <xf numFmtId="164" fontId="29" fillId="0" borderId="35" xfId="0" applyFont="1" applyFill="1" applyBorder="1" applyAlignment="1">
      <alignment vertical="center"/>
    </xf>
    <xf numFmtId="164" fontId="29" fillId="0" borderId="36" xfId="0" applyFont="1" applyFill="1" applyBorder="1" applyAlignment="1">
      <alignment vertical="center"/>
    </xf>
    <xf numFmtId="164" fontId="19" fillId="0" borderId="37" xfId="0" applyFont="1" applyFill="1" applyBorder="1" applyAlignment="1">
      <alignment horizontal="center" vertical="center"/>
    </xf>
    <xf numFmtId="168" fontId="20" fillId="0" borderId="37" xfId="49" applyNumberFormat="1" applyFont="1" applyFill="1" applyBorder="1" applyAlignment="1" applyProtection="1">
      <alignment horizontal="center" vertical="center"/>
      <protection/>
    </xf>
    <xf numFmtId="164" fontId="18" fillId="0" borderId="41" xfId="0" applyFont="1" applyFill="1" applyBorder="1" applyAlignment="1">
      <alignment vertical="center"/>
    </xf>
    <xf numFmtId="164" fontId="25" fillId="0" borderId="42" xfId="0" applyFont="1" applyFill="1" applyBorder="1" applyAlignment="1">
      <alignment vertical="center"/>
    </xf>
    <xf numFmtId="164" fontId="25" fillId="0" borderId="43" xfId="0" applyFont="1" applyFill="1" applyBorder="1" applyAlignment="1">
      <alignment vertical="center"/>
    </xf>
    <xf numFmtId="164" fontId="0" fillId="0" borderId="44" xfId="0" applyFont="1" applyFill="1" applyBorder="1" applyAlignment="1">
      <alignment horizontal="center" vertical="center"/>
    </xf>
    <xf numFmtId="164" fontId="0" fillId="0" borderId="45" xfId="0" applyFont="1" applyFill="1" applyBorder="1" applyAlignment="1">
      <alignment horizontal="center" vertical="center"/>
    </xf>
    <xf numFmtId="167" fontId="19" fillId="4" borderId="46" xfId="49" applyNumberFormat="1" applyFont="1" applyFill="1" applyBorder="1" applyAlignment="1" applyProtection="1">
      <alignment horizontal="right" vertical="center"/>
      <protection/>
    </xf>
    <xf numFmtId="168" fontId="19" fillId="4" borderId="44" xfId="49" applyNumberFormat="1" applyFont="1" applyFill="1" applyBorder="1" applyAlignment="1" applyProtection="1">
      <alignment horizontal="center" vertical="center"/>
      <protection/>
    </xf>
    <xf numFmtId="167" fontId="19" fillId="4" borderId="47" xfId="49" applyNumberFormat="1" applyFont="1" applyFill="1" applyBorder="1" applyAlignment="1" applyProtection="1">
      <alignment horizontal="right" vertical="center"/>
      <protection/>
    </xf>
    <xf numFmtId="169" fontId="19" fillId="6" borderId="10" xfId="0" applyNumberFormat="1" applyFont="1" applyFill="1" applyBorder="1" applyAlignment="1">
      <alignment horizontal="center" vertical="center"/>
    </xf>
    <xf numFmtId="170" fontId="19" fillId="6" borderId="48" xfId="0" applyNumberFormat="1" applyFont="1" applyFill="1" applyBorder="1" applyAlignment="1">
      <alignment horizontal="center" vertical="center"/>
    </xf>
    <xf numFmtId="171" fontId="19" fillId="6" borderId="43" xfId="0" applyNumberFormat="1" applyFont="1" applyFill="1" applyBorder="1" applyAlignment="1">
      <alignment horizontal="center" vertical="center"/>
    </xf>
    <xf numFmtId="168" fontId="19" fillId="6" borderId="44" xfId="49" applyNumberFormat="1" applyFont="1" applyFill="1" applyBorder="1" applyAlignment="1" applyProtection="1">
      <alignment horizontal="center" vertical="center"/>
      <protection/>
    </xf>
    <xf numFmtId="168" fontId="19" fillId="6" borderId="0" xfId="49" applyNumberFormat="1" applyFont="1" applyFill="1" applyBorder="1" applyAlignment="1" applyProtection="1">
      <alignment horizontal="center" vertical="center"/>
      <protection/>
    </xf>
    <xf numFmtId="172" fontId="19" fillId="6" borderId="44" xfId="49" applyNumberFormat="1" applyFont="1" applyFill="1" applyBorder="1" applyAlignment="1" applyProtection="1">
      <alignment horizontal="center" vertical="center"/>
      <protection/>
    </xf>
    <xf numFmtId="164" fontId="19" fillId="6" borderId="44" xfId="49" applyNumberFormat="1" applyFont="1" applyFill="1" applyBorder="1" applyAlignment="1" applyProtection="1">
      <alignment horizontal="center" vertical="center"/>
      <protection/>
    </xf>
    <xf numFmtId="167" fontId="19" fillId="6" borderId="44" xfId="0" applyNumberFormat="1" applyFont="1" applyFill="1" applyBorder="1" applyAlignment="1">
      <alignment horizontal="center" vertical="center"/>
    </xf>
    <xf numFmtId="168" fontId="20" fillId="6" borderId="47" xfId="49" applyNumberFormat="1" applyFont="1" applyFill="1" applyBorder="1" applyAlignment="1" applyProtection="1">
      <alignment horizontal="center" vertical="center"/>
      <protection/>
    </xf>
    <xf numFmtId="168" fontId="19" fillId="4" borderId="10" xfId="49" applyNumberFormat="1" applyFont="1" applyFill="1" applyBorder="1" applyAlignment="1" applyProtection="1">
      <alignment horizontal="center" vertical="center"/>
      <protection/>
    </xf>
    <xf numFmtId="168" fontId="18" fillId="22" borderId="44" xfId="49" applyNumberFormat="1" applyFont="1" applyFill="1" applyBorder="1" applyAlignment="1" applyProtection="1">
      <alignment horizontal="center" vertical="center"/>
      <protection/>
    </xf>
    <xf numFmtId="173" fontId="0" fillId="22" borderId="42" xfId="0" applyNumberFormat="1" applyFont="1" applyFill="1" applyBorder="1" applyAlignment="1">
      <alignment horizontal="center" vertical="center"/>
    </xf>
    <xf numFmtId="164" fontId="18" fillId="0" borderId="49" xfId="0" applyFont="1" applyFill="1" applyBorder="1" applyAlignment="1">
      <alignment horizontal="center" vertical="center"/>
    </xf>
    <xf numFmtId="164" fontId="25" fillId="0" borderId="50" xfId="0" applyFont="1" applyFill="1" applyBorder="1" applyAlignment="1">
      <alignment vertical="center"/>
    </xf>
    <xf numFmtId="174" fontId="25" fillId="0" borderId="51" xfId="0" applyNumberFormat="1" applyFont="1" applyFill="1" applyBorder="1" applyAlignment="1">
      <alignment horizontal="center" vertical="center"/>
    </xf>
    <xf numFmtId="174" fontId="25" fillId="0" borderId="52" xfId="0" applyNumberFormat="1" applyFont="1" applyFill="1" applyBorder="1" applyAlignment="1">
      <alignment horizontal="center" vertical="center"/>
    </xf>
    <xf numFmtId="174" fontId="26" fillId="0" borderId="53" xfId="0" applyNumberFormat="1" applyFont="1" applyFill="1" applyBorder="1" applyAlignment="1">
      <alignment horizontal="center" vertical="center"/>
    </xf>
    <xf numFmtId="174" fontId="26" fillId="0" borderId="51" xfId="0" applyNumberFormat="1" applyFont="1" applyFill="1" applyBorder="1" applyAlignment="1">
      <alignment horizontal="center" vertical="center"/>
    </xf>
    <xf numFmtId="174" fontId="26" fillId="0" borderId="18" xfId="0" applyNumberFormat="1" applyFont="1" applyFill="1" applyBorder="1" applyAlignment="1">
      <alignment horizontal="center" vertical="center"/>
    </xf>
    <xf numFmtId="174" fontId="25" fillId="6" borderId="50" xfId="0" applyNumberFormat="1" applyFont="1" applyFill="1" applyBorder="1" applyAlignment="1">
      <alignment horizontal="center" vertical="center"/>
    </xf>
    <xf numFmtId="174" fontId="25" fillId="6" borderId="51" xfId="0" applyNumberFormat="1" applyFont="1" applyFill="1" applyBorder="1" applyAlignment="1">
      <alignment horizontal="center" vertical="center"/>
    </xf>
    <xf numFmtId="174" fontId="25" fillId="6" borderId="51" xfId="0" applyNumberFormat="1" applyFont="1" applyFill="1" applyBorder="1" applyAlignment="1">
      <alignment horizontal="center" vertical="center"/>
    </xf>
    <xf numFmtId="164" fontId="25" fillId="6" borderId="51" xfId="0" applyNumberFormat="1" applyFont="1" applyFill="1" applyBorder="1" applyAlignment="1">
      <alignment horizontal="center" vertical="center"/>
    </xf>
    <xf numFmtId="174" fontId="25" fillId="6" borderId="18" xfId="0" applyNumberFormat="1" applyFont="1" applyFill="1" applyBorder="1" applyAlignment="1">
      <alignment horizontal="center" vertical="center"/>
    </xf>
    <xf numFmtId="174" fontId="25" fillId="4" borderId="50" xfId="0" applyNumberFormat="1" applyFont="1" applyFill="1" applyBorder="1" applyAlignment="1">
      <alignment horizontal="center" vertical="center"/>
    </xf>
    <xf numFmtId="174" fontId="25" fillId="22" borderId="51" xfId="0" applyNumberFormat="1" applyFont="1" applyFill="1" applyBorder="1" applyAlignment="1">
      <alignment horizontal="center" vertical="center"/>
    </xf>
    <xf numFmtId="173" fontId="25" fillId="22" borderId="12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74" fontId="25" fillId="6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18" fillId="6" borderId="0" xfId="0" applyNumberFormat="1" applyFont="1" applyFill="1" applyAlignment="1">
      <alignment/>
    </xf>
    <xf numFmtId="173" fontId="20" fillId="22" borderId="0" xfId="0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4"/>
  <sheetViews>
    <sheetView tabSelected="1" view="pageBreakPreview" zoomScaleSheetLayoutView="100" workbookViewId="0" topLeftCell="A1">
      <selection activeCell="V8" sqref="V8"/>
    </sheetView>
  </sheetViews>
  <sheetFormatPr defaultColWidth="11.421875" defaultRowHeight="12.75"/>
  <cols>
    <col min="1" max="1" width="22.28125" style="0" customWidth="1"/>
    <col min="2" max="2" width="19.8515625" style="0" customWidth="1"/>
    <col min="3" max="3" width="0" style="0" hidden="1" customWidth="1"/>
    <col min="4" max="4" width="9.28125" style="0" customWidth="1"/>
    <col min="5" max="7" width="11.140625" style="1" customWidth="1"/>
    <col min="8" max="11" width="14.28125" style="2" customWidth="1"/>
    <col min="12" max="12" width="11.421875" style="3" customWidth="1"/>
    <col min="13" max="13" width="11.00390625" style="4" customWidth="1"/>
    <col min="14" max="14" width="11.57421875" style="5" customWidth="1"/>
    <col min="15" max="15" width="13.140625" style="6" customWidth="1"/>
    <col min="16" max="16" width="9.8515625" style="7" customWidth="1"/>
    <col min="17" max="17" width="13.57421875" style="7" customWidth="1"/>
    <col min="18" max="19" width="11.57421875" style="7" customWidth="1"/>
    <col min="20" max="20" width="11.8515625" style="7" customWidth="1"/>
    <col min="21" max="22" width="11.8515625" style="8" customWidth="1"/>
    <col min="23" max="23" width="10.8515625" style="8" customWidth="1"/>
    <col min="24" max="24" width="12.57421875" style="9" customWidth="1"/>
    <col min="25" max="25" width="12.57421875" style="8" customWidth="1"/>
    <col min="26" max="26" width="12.8515625" style="10" customWidth="1"/>
    <col min="27" max="27" width="10.7109375" style="11" customWidth="1"/>
    <col min="28" max="28" width="3.7109375" style="0" customWidth="1"/>
  </cols>
  <sheetData>
    <row r="1" spans="1:27" s="23" customFormat="1" ht="25.5" customHeight="1">
      <c r="A1" s="12" t="s">
        <v>0</v>
      </c>
      <c r="B1" s="13" t="s">
        <v>1</v>
      </c>
      <c r="C1" s="14"/>
      <c r="D1" s="15" t="s">
        <v>2</v>
      </c>
      <c r="E1" s="15"/>
      <c r="F1" s="15"/>
      <c r="G1" s="15"/>
      <c r="H1" s="16" t="s">
        <v>3</v>
      </c>
      <c r="I1" s="16"/>
      <c r="J1" s="16"/>
      <c r="K1" s="16"/>
      <c r="L1" s="17" t="s">
        <v>4</v>
      </c>
      <c r="M1" s="17"/>
      <c r="N1" s="17"/>
      <c r="O1" s="17"/>
      <c r="P1" s="18" t="s">
        <v>5</v>
      </c>
      <c r="Q1" s="19" t="s">
        <v>6</v>
      </c>
      <c r="R1" s="20" t="s">
        <v>7</v>
      </c>
      <c r="S1" s="20"/>
      <c r="T1" s="20"/>
      <c r="U1" s="20"/>
      <c r="V1" s="20"/>
      <c r="W1" s="18" t="s">
        <v>8</v>
      </c>
      <c r="X1" s="21" t="s">
        <v>9</v>
      </c>
      <c r="Y1" s="22" t="s">
        <v>10</v>
      </c>
      <c r="Z1" s="22"/>
      <c r="AA1" s="22"/>
    </row>
    <row r="2" spans="1:27" ht="12.75">
      <c r="A2" s="12"/>
      <c r="B2" s="13"/>
      <c r="C2" s="24"/>
      <c r="D2" s="25" t="s">
        <v>11</v>
      </c>
      <c r="E2" s="25" t="s">
        <v>12</v>
      </c>
      <c r="F2" s="25" t="s">
        <v>13</v>
      </c>
      <c r="G2" s="26" t="s">
        <v>14</v>
      </c>
      <c r="H2" s="27" t="s">
        <v>15</v>
      </c>
      <c r="I2" s="28" t="s">
        <v>16</v>
      </c>
      <c r="J2" s="28" t="s">
        <v>17</v>
      </c>
      <c r="K2" s="29" t="s">
        <v>18</v>
      </c>
      <c r="L2" s="30" t="s">
        <v>19</v>
      </c>
      <c r="M2" s="31" t="s">
        <v>20</v>
      </c>
      <c r="N2" s="32" t="s">
        <v>21</v>
      </c>
      <c r="O2" s="33" t="s">
        <v>22</v>
      </c>
      <c r="P2" s="34" t="s">
        <v>23</v>
      </c>
      <c r="Q2" s="35" t="s">
        <v>24</v>
      </c>
      <c r="R2" s="31" t="s">
        <v>25</v>
      </c>
      <c r="S2" s="31" t="s">
        <v>26</v>
      </c>
      <c r="T2" s="34" t="s">
        <v>27</v>
      </c>
      <c r="U2" s="34" t="s">
        <v>28</v>
      </c>
      <c r="V2" s="34" t="s">
        <v>29</v>
      </c>
      <c r="W2" s="31" t="s">
        <v>30</v>
      </c>
      <c r="X2" s="21"/>
      <c r="Y2" s="36" t="s">
        <v>31</v>
      </c>
      <c r="Z2" s="37" t="s">
        <v>32</v>
      </c>
      <c r="AA2" s="38" t="s">
        <v>33</v>
      </c>
    </row>
    <row r="3" spans="1:27" s="7" customFormat="1" ht="12.75">
      <c r="A3" s="39" t="s">
        <v>34</v>
      </c>
      <c r="B3" s="40" t="s">
        <v>35</v>
      </c>
      <c r="C3" s="41" t="s">
        <v>36</v>
      </c>
      <c r="D3" s="42">
        <v>411</v>
      </c>
      <c r="E3" s="42">
        <v>443</v>
      </c>
      <c r="F3" s="42"/>
      <c r="G3" s="43"/>
      <c r="H3" s="44">
        <v>90618.42</v>
      </c>
      <c r="I3" s="45"/>
      <c r="J3" s="45"/>
      <c r="K3" s="46">
        <f aca="true" t="shared" si="0" ref="K3:K34">SUM(H3:J3)</f>
        <v>90618.42</v>
      </c>
      <c r="L3" s="47">
        <v>31.01</v>
      </c>
      <c r="M3" s="48">
        <v>0.04256160500717381</v>
      </c>
      <c r="N3" s="49">
        <f>IF(AND(L3&lt;=50,M3&lt;=1),3,IF(AND(L3&lt;=50,M3&gt;1),0,IF(AND(L3&gt;=62,M3&lt;3),-7,IF(AND(L3&gt;=62,M3&gt;=3),-15,IF(AND(L3&lt;=61),-3)))))</f>
        <v>3</v>
      </c>
      <c r="O3" s="50">
        <f aca="true" t="shared" si="1" ref="O3:O34">ROUND(K3*N3/100,0)</f>
        <v>2719</v>
      </c>
      <c r="P3" s="50">
        <f aca="true" t="shared" si="2" ref="P3:P34">E3*17</f>
        <v>7531</v>
      </c>
      <c r="Q3" s="51">
        <v>920</v>
      </c>
      <c r="R3" s="50"/>
      <c r="S3" s="50"/>
      <c r="T3" s="52"/>
      <c r="U3" s="53">
        <v>7</v>
      </c>
      <c r="V3" s="52">
        <f>U3*-80</f>
        <v>-560</v>
      </c>
      <c r="W3" s="54">
        <f aca="true" t="shared" si="3" ref="W3:W34">E3*6.4+1525</f>
        <v>4360.200000000001</v>
      </c>
      <c r="X3" s="55">
        <f>O3+P3+Q3+R3+S3+T3+V3+W3</f>
        <v>14970.2</v>
      </c>
      <c r="Y3" s="56">
        <v>104111.42</v>
      </c>
      <c r="Z3" s="57">
        <f aca="true" t="shared" si="4" ref="Z3:Z34">X3+K3</f>
        <v>105588.62</v>
      </c>
      <c r="AA3" s="58">
        <f aca="true" t="shared" si="5" ref="AA3:AA34">(Z3-Y3)/Y3</f>
        <v>0.014188645203379199</v>
      </c>
    </row>
    <row r="4" spans="1:27" s="7" customFormat="1" ht="12.75">
      <c r="A4" s="59" t="s">
        <v>37</v>
      </c>
      <c r="B4" s="60" t="s">
        <v>35</v>
      </c>
      <c r="C4" s="61" t="s">
        <v>36</v>
      </c>
      <c r="D4" s="62">
        <v>575</v>
      </c>
      <c r="E4" s="62">
        <v>564</v>
      </c>
      <c r="F4" s="62">
        <v>60</v>
      </c>
      <c r="G4" s="63">
        <v>55</v>
      </c>
      <c r="H4" s="64">
        <v>161899.01</v>
      </c>
      <c r="I4" s="65"/>
      <c r="J4" s="65"/>
      <c r="K4" s="66">
        <f t="shared" si="0"/>
        <v>161899.01</v>
      </c>
      <c r="L4" s="47">
        <v>33.89769503546099</v>
      </c>
      <c r="M4" s="48">
        <v>0.9277352279966473</v>
      </c>
      <c r="N4" s="67">
        <f aca="true" t="shared" si="6" ref="N4:N67">IF(AND(L4&lt;=50,M4&lt;=1),3,IF(AND(L4&lt;=50,M4&gt;1),0,IF(AND(L4&gt;=62,M4&lt;3),-7,IF(AND(L4&gt;=62,M4&gt;=3),-15,IF(AND(L4&lt;=61),-3)))))</f>
        <v>3</v>
      </c>
      <c r="O4" s="68">
        <f t="shared" si="1"/>
        <v>4857</v>
      </c>
      <c r="P4" s="68">
        <f t="shared" si="2"/>
        <v>9588</v>
      </c>
      <c r="Q4" s="51">
        <v>300</v>
      </c>
      <c r="R4" s="68"/>
      <c r="S4" s="68"/>
      <c r="T4" s="69"/>
      <c r="U4" s="70">
        <v>12</v>
      </c>
      <c r="V4" s="69">
        <f aca="true" t="shared" si="7" ref="V4:V67">U4*-80</f>
        <v>-960</v>
      </c>
      <c r="W4" s="71">
        <f t="shared" si="3"/>
        <v>5134.6</v>
      </c>
      <c r="X4" s="72">
        <f aca="true" t="shared" si="8" ref="X4:X34">O4+P4+Q4+R4+S4+T4+V4+W4</f>
        <v>18919.6</v>
      </c>
      <c r="Y4" s="73">
        <v>193629.01</v>
      </c>
      <c r="Z4" s="74">
        <f t="shared" si="4"/>
        <v>180818.61000000002</v>
      </c>
      <c r="AA4" s="75">
        <f t="shared" si="5"/>
        <v>-0.0661595078134211</v>
      </c>
    </row>
    <row r="5" spans="1:27" s="76" customFormat="1" ht="12.75">
      <c r="A5" s="59" t="s">
        <v>38</v>
      </c>
      <c r="B5" s="60" t="s">
        <v>35</v>
      </c>
      <c r="C5" s="61" t="s">
        <v>36</v>
      </c>
      <c r="D5" s="62">
        <v>364</v>
      </c>
      <c r="E5" s="62">
        <v>341</v>
      </c>
      <c r="F5" s="62"/>
      <c r="G5" s="63"/>
      <c r="H5" s="64">
        <v>100898.03</v>
      </c>
      <c r="I5" s="65"/>
      <c r="J5" s="65"/>
      <c r="K5" s="66">
        <f t="shared" si="0"/>
        <v>100898.03</v>
      </c>
      <c r="L5" s="47">
        <v>47.06070381231672</v>
      </c>
      <c r="M5" s="48">
        <v>1.050797391239324</v>
      </c>
      <c r="N5" s="67">
        <f t="shared" si="6"/>
        <v>0</v>
      </c>
      <c r="O5" s="68">
        <f t="shared" si="1"/>
        <v>0</v>
      </c>
      <c r="P5" s="68">
        <f t="shared" si="2"/>
        <v>5797</v>
      </c>
      <c r="Q5" s="51">
        <v>2710</v>
      </c>
      <c r="R5" s="68"/>
      <c r="S5" s="68"/>
      <c r="T5" s="69"/>
      <c r="U5" s="70">
        <v>6</v>
      </c>
      <c r="V5" s="69">
        <f t="shared" si="7"/>
        <v>-480</v>
      </c>
      <c r="W5" s="71">
        <f t="shared" si="3"/>
        <v>3707.4</v>
      </c>
      <c r="X5" s="72">
        <f t="shared" si="8"/>
        <v>11734.4</v>
      </c>
      <c r="Y5" s="73">
        <v>108030.03</v>
      </c>
      <c r="Z5" s="74">
        <f t="shared" si="4"/>
        <v>112632.43</v>
      </c>
      <c r="AA5" s="75">
        <f t="shared" si="5"/>
        <v>0.04260296882265047</v>
      </c>
    </row>
    <row r="6" spans="1:27" s="7" customFormat="1" ht="12.75">
      <c r="A6" s="77" t="s">
        <v>39</v>
      </c>
      <c r="B6" s="78" t="s">
        <v>40</v>
      </c>
      <c r="C6" s="79"/>
      <c r="D6" s="62">
        <v>590</v>
      </c>
      <c r="E6" s="62">
        <v>593</v>
      </c>
      <c r="F6" s="62">
        <v>56</v>
      </c>
      <c r="G6" s="63">
        <v>51</v>
      </c>
      <c r="H6" s="64">
        <v>131342.78</v>
      </c>
      <c r="I6" s="65"/>
      <c r="J6" s="65"/>
      <c r="K6" s="66">
        <f t="shared" si="0"/>
        <v>131342.78</v>
      </c>
      <c r="L6" s="47">
        <v>37.008819561551434</v>
      </c>
      <c r="M6" s="48">
        <v>1.3074735575389274</v>
      </c>
      <c r="N6" s="67">
        <f t="shared" si="6"/>
        <v>0</v>
      </c>
      <c r="O6" s="68">
        <f t="shared" si="1"/>
        <v>0</v>
      </c>
      <c r="P6" s="68">
        <f t="shared" si="2"/>
        <v>10081</v>
      </c>
      <c r="Q6" s="51">
        <v>3600</v>
      </c>
      <c r="R6" s="68"/>
      <c r="S6" s="68"/>
      <c r="T6" s="69"/>
      <c r="U6" s="70">
        <v>12</v>
      </c>
      <c r="V6" s="69">
        <f t="shared" si="7"/>
        <v>-960</v>
      </c>
      <c r="W6" s="71">
        <f t="shared" si="3"/>
        <v>5320.200000000001</v>
      </c>
      <c r="X6" s="72">
        <f t="shared" si="8"/>
        <v>18041.2</v>
      </c>
      <c r="Y6" s="73">
        <v>161077.78</v>
      </c>
      <c r="Z6" s="74">
        <f t="shared" si="4"/>
        <v>149383.98</v>
      </c>
      <c r="AA6" s="75">
        <f t="shared" si="5"/>
        <v>-0.072597226010937</v>
      </c>
    </row>
    <row r="7" spans="1:27" s="76" customFormat="1" ht="12.75">
      <c r="A7" s="77" t="s">
        <v>41</v>
      </c>
      <c r="B7" s="78" t="s">
        <v>42</v>
      </c>
      <c r="C7" s="79"/>
      <c r="D7" s="62">
        <v>280</v>
      </c>
      <c r="E7" s="62">
        <v>280</v>
      </c>
      <c r="F7" s="62"/>
      <c r="G7" s="63"/>
      <c r="H7" s="64">
        <v>59484.29</v>
      </c>
      <c r="I7" s="65">
        <v>4000</v>
      </c>
      <c r="J7" s="65"/>
      <c r="K7" s="66">
        <f t="shared" si="0"/>
        <v>63484.29</v>
      </c>
      <c r="L7" s="47">
        <v>1.0758571428571428</v>
      </c>
      <c r="M7" s="48">
        <v>0.0255733697380037</v>
      </c>
      <c r="N7" s="67">
        <f>IF(AND(L7&lt;=50,M7&lt;=1),3,IF(AND(L7&lt;=50,M7&gt;1),0,IF(AND(L7&gt;=62,M7&lt;3),-7,IF(AND(L7&gt;=62,M7&gt;=3),-15,IF(AND(L7&lt;=61),-3)))))</f>
        <v>3</v>
      </c>
      <c r="O7" s="68">
        <f t="shared" si="1"/>
        <v>1905</v>
      </c>
      <c r="P7" s="68">
        <f t="shared" si="2"/>
        <v>4760</v>
      </c>
      <c r="Q7" s="51">
        <v>2700</v>
      </c>
      <c r="R7" s="68">
        <v>2000</v>
      </c>
      <c r="S7" s="68"/>
      <c r="T7" s="69"/>
      <c r="U7" s="70">
        <v>6</v>
      </c>
      <c r="V7" s="69">
        <f t="shared" si="7"/>
        <v>-480</v>
      </c>
      <c r="W7" s="71">
        <f t="shared" si="3"/>
        <v>3317</v>
      </c>
      <c r="X7" s="72">
        <f t="shared" si="8"/>
        <v>14202</v>
      </c>
      <c r="Y7" s="73">
        <v>73346.29</v>
      </c>
      <c r="Z7" s="74">
        <f t="shared" si="4"/>
        <v>77686.29000000001</v>
      </c>
      <c r="AA7" s="75">
        <f t="shared" si="5"/>
        <v>0.05917136367769951</v>
      </c>
    </row>
    <row r="8" spans="1:27" s="76" customFormat="1" ht="12.75">
      <c r="A8" s="59" t="s">
        <v>43</v>
      </c>
      <c r="B8" s="60" t="s">
        <v>42</v>
      </c>
      <c r="C8" s="61" t="s">
        <v>36</v>
      </c>
      <c r="D8" s="62">
        <v>354</v>
      </c>
      <c r="E8" s="62">
        <v>345</v>
      </c>
      <c r="F8" s="62"/>
      <c r="G8" s="63"/>
      <c r="H8" s="64">
        <v>70262.76</v>
      </c>
      <c r="I8" s="65"/>
      <c r="J8" s="65"/>
      <c r="K8" s="66">
        <f t="shared" si="0"/>
        <v>70262.76</v>
      </c>
      <c r="L8" s="47">
        <v>20</v>
      </c>
      <c r="M8" s="48">
        <v>3.9516342620071763</v>
      </c>
      <c r="N8" s="67">
        <f t="shared" si="6"/>
        <v>0</v>
      </c>
      <c r="O8" s="68">
        <f t="shared" si="1"/>
        <v>0</v>
      </c>
      <c r="P8" s="68">
        <f t="shared" si="2"/>
        <v>5865</v>
      </c>
      <c r="Q8" s="51">
        <v>460</v>
      </c>
      <c r="R8" s="68">
        <v>4000</v>
      </c>
      <c r="S8" s="68">
        <v>6500</v>
      </c>
      <c r="T8" s="69"/>
      <c r="U8" s="70">
        <v>6</v>
      </c>
      <c r="V8" s="69">
        <f t="shared" si="7"/>
        <v>-480</v>
      </c>
      <c r="W8" s="71">
        <f t="shared" si="3"/>
        <v>3733</v>
      </c>
      <c r="X8" s="72">
        <f t="shared" si="8"/>
        <v>20078</v>
      </c>
      <c r="Y8" s="73">
        <v>78173.76</v>
      </c>
      <c r="Z8" s="74">
        <f t="shared" si="4"/>
        <v>90340.76</v>
      </c>
      <c r="AA8" s="75">
        <f t="shared" si="5"/>
        <v>0.1556404604307123</v>
      </c>
    </row>
    <row r="9" spans="1:27" s="8" customFormat="1" ht="12.75">
      <c r="A9" s="59" t="s">
        <v>44</v>
      </c>
      <c r="B9" s="60" t="s">
        <v>45</v>
      </c>
      <c r="C9" s="61" t="s">
        <v>36</v>
      </c>
      <c r="D9" s="62">
        <v>684</v>
      </c>
      <c r="E9" s="62">
        <v>636</v>
      </c>
      <c r="F9" s="62">
        <v>53</v>
      </c>
      <c r="G9" s="63">
        <v>52</v>
      </c>
      <c r="H9" s="64">
        <v>120516.36</v>
      </c>
      <c r="I9" s="65"/>
      <c r="J9" s="65"/>
      <c r="K9" s="66">
        <f t="shared" si="0"/>
        <v>120516.36</v>
      </c>
      <c r="L9" s="47">
        <v>40.934591194968554</v>
      </c>
      <c r="M9" s="48">
        <v>1.3464300267176974</v>
      </c>
      <c r="N9" s="67">
        <f t="shared" si="6"/>
        <v>0</v>
      </c>
      <c r="O9" s="68">
        <f t="shared" si="1"/>
        <v>0</v>
      </c>
      <c r="P9" s="68">
        <f t="shared" si="2"/>
        <v>10812</v>
      </c>
      <c r="Q9" s="51">
        <v>460</v>
      </c>
      <c r="R9" s="68"/>
      <c r="S9" s="68"/>
      <c r="T9" s="69"/>
      <c r="U9" s="70">
        <v>14</v>
      </c>
      <c r="V9" s="69">
        <f t="shared" si="7"/>
        <v>-1120</v>
      </c>
      <c r="W9" s="71">
        <f t="shared" si="3"/>
        <v>5595.4</v>
      </c>
      <c r="X9" s="72">
        <f t="shared" si="8"/>
        <v>15747.4</v>
      </c>
      <c r="Y9" s="73">
        <v>152555.96</v>
      </c>
      <c r="Z9" s="74">
        <f t="shared" si="4"/>
        <v>136263.76</v>
      </c>
      <c r="AA9" s="75">
        <f t="shared" si="5"/>
        <v>-0.10679490988093801</v>
      </c>
    </row>
    <row r="10" spans="1:27" s="76" customFormat="1" ht="12.75">
      <c r="A10" s="77" t="s">
        <v>46</v>
      </c>
      <c r="B10" s="78" t="s">
        <v>47</v>
      </c>
      <c r="C10" s="79"/>
      <c r="D10" s="62">
        <v>659</v>
      </c>
      <c r="E10" s="62">
        <v>658</v>
      </c>
      <c r="F10" s="62"/>
      <c r="G10" s="63"/>
      <c r="H10" s="64">
        <v>155407.93</v>
      </c>
      <c r="I10" s="65"/>
      <c r="J10" s="65"/>
      <c r="K10" s="66">
        <f t="shared" si="0"/>
        <v>155407.93</v>
      </c>
      <c r="L10" s="47">
        <v>48.46</v>
      </c>
      <c r="M10" s="48">
        <v>1.47</v>
      </c>
      <c r="N10" s="67">
        <f t="shared" si="6"/>
        <v>0</v>
      </c>
      <c r="O10" s="68">
        <f t="shared" si="1"/>
        <v>0</v>
      </c>
      <c r="P10" s="68">
        <f t="shared" si="2"/>
        <v>11186</v>
      </c>
      <c r="Q10" s="51">
        <v>0</v>
      </c>
      <c r="R10" s="68"/>
      <c r="S10" s="68"/>
      <c r="T10" s="69"/>
      <c r="U10" s="70">
        <v>11</v>
      </c>
      <c r="V10" s="69">
        <f t="shared" si="7"/>
        <v>-880</v>
      </c>
      <c r="W10" s="71">
        <f t="shared" si="3"/>
        <v>5736.2</v>
      </c>
      <c r="X10" s="72">
        <f t="shared" si="8"/>
        <v>16042.2</v>
      </c>
      <c r="Y10" s="73">
        <v>177015.53</v>
      </c>
      <c r="Z10" s="74">
        <f t="shared" si="4"/>
        <v>171450.13</v>
      </c>
      <c r="AA10" s="75">
        <f t="shared" si="5"/>
        <v>-0.031440179288224</v>
      </c>
    </row>
    <row r="11" spans="1:27" s="7" customFormat="1" ht="12.75">
      <c r="A11" s="77" t="s">
        <v>48</v>
      </c>
      <c r="B11" s="78" t="s">
        <v>49</v>
      </c>
      <c r="C11" s="79"/>
      <c r="D11" s="62">
        <v>539</v>
      </c>
      <c r="E11" s="62">
        <v>494</v>
      </c>
      <c r="F11" s="62"/>
      <c r="G11" s="63"/>
      <c r="H11" s="64">
        <v>85343.27</v>
      </c>
      <c r="I11" s="65"/>
      <c r="J11" s="65"/>
      <c r="K11" s="66">
        <f t="shared" si="0"/>
        <v>85343.27</v>
      </c>
      <c r="L11" s="47">
        <v>117.12963562753036</v>
      </c>
      <c r="M11" s="48">
        <v>4.711175856962475</v>
      </c>
      <c r="N11" s="67">
        <f t="shared" si="6"/>
        <v>-15</v>
      </c>
      <c r="O11" s="68">
        <f t="shared" si="1"/>
        <v>-12801</v>
      </c>
      <c r="P11" s="68">
        <f t="shared" si="2"/>
        <v>8398</v>
      </c>
      <c r="Q11" s="51">
        <v>0</v>
      </c>
      <c r="R11" s="68"/>
      <c r="S11" s="68"/>
      <c r="T11" s="69"/>
      <c r="U11" s="70">
        <v>8</v>
      </c>
      <c r="V11" s="69">
        <f t="shared" si="7"/>
        <v>-640</v>
      </c>
      <c r="W11" s="71">
        <f t="shared" si="3"/>
        <v>4686.6</v>
      </c>
      <c r="X11" s="72">
        <f t="shared" si="8"/>
        <v>-356.39999999999964</v>
      </c>
      <c r="Y11" s="73">
        <v>90946.87</v>
      </c>
      <c r="Z11" s="74">
        <f t="shared" si="4"/>
        <v>84986.87000000001</v>
      </c>
      <c r="AA11" s="75">
        <f t="shared" si="5"/>
        <v>-0.0655327665482054</v>
      </c>
    </row>
    <row r="12" spans="1:27" s="7" customFormat="1" ht="12.75">
      <c r="A12" s="77" t="s">
        <v>50</v>
      </c>
      <c r="B12" s="78" t="s">
        <v>49</v>
      </c>
      <c r="C12" s="79"/>
      <c r="D12" s="62">
        <v>430</v>
      </c>
      <c r="E12" s="62">
        <v>476</v>
      </c>
      <c r="F12" s="62"/>
      <c r="G12" s="63"/>
      <c r="H12" s="64">
        <v>114217.36</v>
      </c>
      <c r="I12" s="65"/>
      <c r="J12" s="65"/>
      <c r="K12" s="66">
        <f t="shared" si="0"/>
        <v>114217.36</v>
      </c>
      <c r="L12" s="47">
        <v>105.65113445378152</v>
      </c>
      <c r="M12" s="48">
        <v>3.1664927370808016</v>
      </c>
      <c r="N12" s="67">
        <f t="shared" si="6"/>
        <v>-15</v>
      </c>
      <c r="O12" s="68">
        <f t="shared" si="1"/>
        <v>-17133</v>
      </c>
      <c r="P12" s="68">
        <f t="shared" si="2"/>
        <v>8092</v>
      </c>
      <c r="Q12" s="51">
        <v>3160</v>
      </c>
      <c r="R12" s="68"/>
      <c r="S12" s="68"/>
      <c r="T12" s="69"/>
      <c r="U12" s="70">
        <v>8</v>
      </c>
      <c r="V12" s="69">
        <f t="shared" si="7"/>
        <v>-640</v>
      </c>
      <c r="W12" s="71">
        <f t="shared" si="3"/>
        <v>4571.4</v>
      </c>
      <c r="X12" s="72">
        <f t="shared" si="8"/>
        <v>-1949.6000000000004</v>
      </c>
      <c r="Y12" s="73">
        <v>117102.36</v>
      </c>
      <c r="Z12" s="74">
        <f t="shared" si="4"/>
        <v>112267.76</v>
      </c>
      <c r="AA12" s="75">
        <f t="shared" si="5"/>
        <v>-0.04128524822215373</v>
      </c>
    </row>
    <row r="13" spans="1:27" s="76" customFormat="1" ht="12.75">
      <c r="A13" s="59" t="s">
        <v>51</v>
      </c>
      <c r="B13" s="60" t="s">
        <v>52</v>
      </c>
      <c r="C13" s="61" t="s">
        <v>36</v>
      </c>
      <c r="D13" s="62">
        <v>501</v>
      </c>
      <c r="E13" s="62">
        <v>456</v>
      </c>
      <c r="F13" s="62"/>
      <c r="G13" s="63"/>
      <c r="H13" s="64">
        <v>119555.04</v>
      </c>
      <c r="I13" s="65"/>
      <c r="J13" s="65"/>
      <c r="K13" s="66">
        <f t="shared" si="0"/>
        <v>119555.04</v>
      </c>
      <c r="L13" s="47">
        <v>55.346622807017546</v>
      </c>
      <c r="M13" s="48">
        <v>1.4166936386801015</v>
      </c>
      <c r="N13" s="67">
        <f t="shared" si="6"/>
        <v>-3</v>
      </c>
      <c r="O13" s="68">
        <f t="shared" si="1"/>
        <v>-3587</v>
      </c>
      <c r="P13" s="68">
        <f t="shared" si="2"/>
        <v>7752</v>
      </c>
      <c r="Q13" s="51">
        <v>300</v>
      </c>
      <c r="R13" s="68"/>
      <c r="S13" s="68">
        <v>4900</v>
      </c>
      <c r="T13" s="69"/>
      <c r="U13" s="70">
        <v>10</v>
      </c>
      <c r="V13" s="69">
        <f t="shared" si="7"/>
        <v>-800</v>
      </c>
      <c r="W13" s="71">
        <f t="shared" si="3"/>
        <v>4443.4</v>
      </c>
      <c r="X13" s="72">
        <f t="shared" si="8"/>
        <v>13008.4</v>
      </c>
      <c r="Y13" s="73">
        <v>142948.64</v>
      </c>
      <c r="Z13" s="74">
        <f t="shared" si="4"/>
        <v>132563.44</v>
      </c>
      <c r="AA13" s="75">
        <f t="shared" si="5"/>
        <v>-0.07264986921176732</v>
      </c>
    </row>
    <row r="14" spans="1:27" s="7" customFormat="1" ht="12.75">
      <c r="A14" s="80" t="s">
        <v>53</v>
      </c>
      <c r="B14" s="78" t="s">
        <v>52</v>
      </c>
      <c r="C14" s="79"/>
      <c r="D14" s="62">
        <v>594</v>
      </c>
      <c r="E14" s="62">
        <v>579</v>
      </c>
      <c r="F14" s="62"/>
      <c r="G14" s="63"/>
      <c r="H14" s="64">
        <v>109313.49</v>
      </c>
      <c r="I14" s="65"/>
      <c r="J14" s="65"/>
      <c r="K14" s="66">
        <f t="shared" si="0"/>
        <v>109313.49</v>
      </c>
      <c r="L14" s="47">
        <v>86.99645941278065</v>
      </c>
      <c r="M14" s="48">
        <v>3.374717790611186</v>
      </c>
      <c r="N14" s="67">
        <f t="shared" si="6"/>
        <v>-15</v>
      </c>
      <c r="O14" s="68">
        <f t="shared" si="1"/>
        <v>-16397</v>
      </c>
      <c r="P14" s="68">
        <f t="shared" si="2"/>
        <v>9843</v>
      </c>
      <c r="Q14" s="51">
        <v>0</v>
      </c>
      <c r="R14" s="68"/>
      <c r="S14" s="68"/>
      <c r="T14" s="69"/>
      <c r="U14" s="70">
        <v>9</v>
      </c>
      <c r="V14" s="69">
        <f t="shared" si="7"/>
        <v>-720</v>
      </c>
      <c r="W14" s="71">
        <f t="shared" si="3"/>
        <v>5230.6</v>
      </c>
      <c r="X14" s="72">
        <f t="shared" si="8"/>
        <v>-2043.3999999999996</v>
      </c>
      <c r="Y14" s="73">
        <v>124738.09</v>
      </c>
      <c r="Z14" s="74">
        <f t="shared" si="4"/>
        <v>107270.09000000001</v>
      </c>
      <c r="AA14" s="75">
        <f t="shared" si="5"/>
        <v>-0.14003741760034955</v>
      </c>
    </row>
    <row r="15" spans="1:27" s="83" customFormat="1" ht="12.75">
      <c r="A15" s="59" t="s">
        <v>54</v>
      </c>
      <c r="B15" s="60" t="s">
        <v>52</v>
      </c>
      <c r="C15" s="61" t="s">
        <v>36</v>
      </c>
      <c r="D15" s="81">
        <v>433</v>
      </c>
      <c r="E15" s="81">
        <v>435</v>
      </c>
      <c r="F15" s="81"/>
      <c r="G15" s="82"/>
      <c r="H15" s="64">
        <v>80539.73</v>
      </c>
      <c r="I15" s="65"/>
      <c r="J15" s="65"/>
      <c r="K15" s="66">
        <f t="shared" si="0"/>
        <v>80539.73</v>
      </c>
      <c r="L15" s="47">
        <v>24.382344827586206</v>
      </c>
      <c r="M15" s="48">
        <v>0.6222261801950432</v>
      </c>
      <c r="N15" s="67">
        <f t="shared" si="6"/>
        <v>3</v>
      </c>
      <c r="O15" s="68">
        <f t="shared" si="1"/>
        <v>2416</v>
      </c>
      <c r="P15" s="68">
        <f t="shared" si="2"/>
        <v>7395</v>
      </c>
      <c r="Q15" s="51">
        <v>0</v>
      </c>
      <c r="R15" s="68"/>
      <c r="S15" s="68"/>
      <c r="T15" s="69"/>
      <c r="U15" s="70">
        <v>8</v>
      </c>
      <c r="V15" s="69">
        <f t="shared" si="7"/>
        <v>-640</v>
      </c>
      <c r="W15" s="71">
        <f t="shared" si="3"/>
        <v>4309</v>
      </c>
      <c r="X15" s="72">
        <f t="shared" si="8"/>
        <v>13480</v>
      </c>
      <c r="Y15" s="73">
        <v>96308.33</v>
      </c>
      <c r="Z15" s="74">
        <f t="shared" si="4"/>
        <v>94019.73</v>
      </c>
      <c r="AA15" s="75">
        <f t="shared" si="5"/>
        <v>-0.023763261184157235</v>
      </c>
    </row>
    <row r="16" spans="1:27" s="7" customFormat="1" ht="12.75">
      <c r="A16" s="84" t="s">
        <v>55</v>
      </c>
      <c r="B16" s="85" t="s">
        <v>52</v>
      </c>
      <c r="C16" s="86" t="s">
        <v>36</v>
      </c>
      <c r="D16" s="62">
        <v>757</v>
      </c>
      <c r="E16" s="62">
        <v>746</v>
      </c>
      <c r="F16" s="62">
        <v>60</v>
      </c>
      <c r="G16" s="63">
        <v>60</v>
      </c>
      <c r="H16" s="64">
        <v>167659.97</v>
      </c>
      <c r="I16" s="87"/>
      <c r="J16" s="87"/>
      <c r="K16" s="66">
        <f t="shared" si="0"/>
        <v>167659.97</v>
      </c>
      <c r="L16" s="47">
        <v>36.55828418230563</v>
      </c>
      <c r="M16" s="48">
        <v>0.9723037353247002</v>
      </c>
      <c r="N16" s="67">
        <f t="shared" si="6"/>
        <v>3</v>
      </c>
      <c r="O16" s="68">
        <f t="shared" si="1"/>
        <v>5030</v>
      </c>
      <c r="P16" s="68">
        <f t="shared" si="2"/>
        <v>12682</v>
      </c>
      <c r="Q16" s="51">
        <v>300</v>
      </c>
      <c r="R16" s="88">
        <v>10000</v>
      </c>
      <c r="S16" s="88"/>
      <c r="T16" s="89"/>
      <c r="U16" s="90">
        <v>20</v>
      </c>
      <c r="V16" s="69">
        <f t="shared" si="7"/>
        <v>-1600</v>
      </c>
      <c r="W16" s="71">
        <f t="shared" si="3"/>
        <v>6299.400000000001</v>
      </c>
      <c r="X16" s="72">
        <f t="shared" si="8"/>
        <v>32711.4</v>
      </c>
      <c r="Y16" s="73">
        <v>195073.17</v>
      </c>
      <c r="Z16" s="74">
        <f t="shared" si="4"/>
        <v>200371.37</v>
      </c>
      <c r="AA16" s="75">
        <f t="shared" si="5"/>
        <v>0.027160065118129684</v>
      </c>
    </row>
    <row r="17" spans="1:27" s="7" customFormat="1" ht="12.75">
      <c r="A17" s="59" t="s">
        <v>56</v>
      </c>
      <c r="B17" s="60" t="s">
        <v>52</v>
      </c>
      <c r="C17" s="61" t="s">
        <v>36</v>
      </c>
      <c r="D17" s="62">
        <v>746</v>
      </c>
      <c r="E17" s="62">
        <v>740</v>
      </c>
      <c r="F17" s="62">
        <v>37</v>
      </c>
      <c r="G17" s="63">
        <v>37</v>
      </c>
      <c r="H17" s="64">
        <v>138183.41</v>
      </c>
      <c r="I17" s="65"/>
      <c r="J17" s="65"/>
      <c r="K17" s="66">
        <f t="shared" si="0"/>
        <v>138183.41</v>
      </c>
      <c r="L17" s="47">
        <v>12.597783783783784</v>
      </c>
      <c r="M17" s="48">
        <v>0.4502840539282482</v>
      </c>
      <c r="N17" s="67">
        <f t="shared" si="6"/>
        <v>3</v>
      </c>
      <c r="O17" s="68">
        <f t="shared" si="1"/>
        <v>4146</v>
      </c>
      <c r="P17" s="68">
        <f t="shared" si="2"/>
        <v>12580</v>
      </c>
      <c r="Q17" s="51">
        <v>3470</v>
      </c>
      <c r="R17" s="68"/>
      <c r="S17" s="68"/>
      <c r="T17" s="69"/>
      <c r="U17" s="70">
        <v>14</v>
      </c>
      <c r="V17" s="69">
        <f t="shared" si="7"/>
        <v>-1120</v>
      </c>
      <c r="W17" s="71">
        <f t="shared" si="3"/>
        <v>6261</v>
      </c>
      <c r="X17" s="72">
        <f t="shared" si="8"/>
        <v>25337</v>
      </c>
      <c r="Y17" s="73">
        <v>174662.41</v>
      </c>
      <c r="Z17" s="74">
        <f t="shared" si="4"/>
        <v>163520.41</v>
      </c>
      <c r="AA17" s="75">
        <f t="shared" si="5"/>
        <v>-0.06379163095253294</v>
      </c>
    </row>
    <row r="18" spans="1:27" s="7" customFormat="1" ht="12.75">
      <c r="A18" s="77" t="s">
        <v>57</v>
      </c>
      <c r="B18" s="78" t="s">
        <v>58</v>
      </c>
      <c r="C18" s="79"/>
      <c r="D18" s="62">
        <v>737</v>
      </c>
      <c r="E18" s="62">
        <v>712</v>
      </c>
      <c r="F18" s="62"/>
      <c r="G18" s="63"/>
      <c r="H18" s="64">
        <v>90354.85</v>
      </c>
      <c r="I18" s="65"/>
      <c r="J18" s="65"/>
      <c r="K18" s="66">
        <f t="shared" si="0"/>
        <v>90354.85</v>
      </c>
      <c r="L18" s="47">
        <v>54</v>
      </c>
      <c r="M18" s="48">
        <v>2.52</v>
      </c>
      <c r="N18" s="67">
        <f t="shared" si="6"/>
        <v>-3</v>
      </c>
      <c r="O18" s="68">
        <f t="shared" si="1"/>
        <v>-2711</v>
      </c>
      <c r="P18" s="68">
        <f t="shared" si="2"/>
        <v>12104</v>
      </c>
      <c r="Q18" s="51">
        <v>0</v>
      </c>
      <c r="R18" s="68"/>
      <c r="S18" s="68"/>
      <c r="T18" s="69"/>
      <c r="U18" s="70">
        <v>9</v>
      </c>
      <c r="V18" s="69">
        <f t="shared" si="7"/>
        <v>-720</v>
      </c>
      <c r="W18" s="71">
        <f t="shared" si="3"/>
        <v>6081.8</v>
      </c>
      <c r="X18" s="72">
        <f t="shared" si="8"/>
        <v>14754.8</v>
      </c>
      <c r="Y18" s="73">
        <v>110751.65</v>
      </c>
      <c r="Z18" s="74">
        <f t="shared" si="4"/>
        <v>105109.65000000001</v>
      </c>
      <c r="AA18" s="75">
        <f t="shared" si="5"/>
        <v>-0.05094280762408493</v>
      </c>
    </row>
    <row r="19" spans="1:27" s="7" customFormat="1" ht="12.75">
      <c r="A19" s="77" t="s">
        <v>59</v>
      </c>
      <c r="B19" s="78" t="s">
        <v>60</v>
      </c>
      <c r="C19" s="79"/>
      <c r="D19" s="62">
        <v>476</v>
      </c>
      <c r="E19" s="62">
        <v>485</v>
      </c>
      <c r="F19" s="62">
        <v>46</v>
      </c>
      <c r="G19" s="63">
        <v>52</v>
      </c>
      <c r="H19" s="64">
        <v>84352.35</v>
      </c>
      <c r="I19" s="65">
        <v>10000</v>
      </c>
      <c r="J19" s="65"/>
      <c r="K19" s="66">
        <f t="shared" si="0"/>
        <v>94352.35</v>
      </c>
      <c r="L19" s="47">
        <v>32.49750515463918</v>
      </c>
      <c r="M19" s="48">
        <v>0.9901068404940909</v>
      </c>
      <c r="N19" s="67">
        <f t="shared" si="6"/>
        <v>3</v>
      </c>
      <c r="O19" s="68">
        <f t="shared" si="1"/>
        <v>2831</v>
      </c>
      <c r="P19" s="68">
        <f t="shared" si="2"/>
        <v>8245</v>
      </c>
      <c r="Q19" s="51">
        <v>4360</v>
      </c>
      <c r="R19" s="68"/>
      <c r="S19" s="68"/>
      <c r="T19" s="69"/>
      <c r="U19" s="70">
        <v>11</v>
      </c>
      <c r="V19" s="69">
        <f t="shared" si="7"/>
        <v>-880</v>
      </c>
      <c r="W19" s="71">
        <f t="shared" si="3"/>
        <v>4629</v>
      </c>
      <c r="X19" s="72">
        <f t="shared" si="8"/>
        <v>19185</v>
      </c>
      <c r="Y19" s="73">
        <v>116573.75</v>
      </c>
      <c r="Z19" s="74">
        <f t="shared" si="4"/>
        <v>113537.35</v>
      </c>
      <c r="AA19" s="75">
        <f t="shared" si="5"/>
        <v>-0.026047030313428143</v>
      </c>
    </row>
    <row r="20" spans="1:27" s="7" customFormat="1" ht="12.75">
      <c r="A20" s="59" t="s">
        <v>61</v>
      </c>
      <c r="B20" s="60" t="s">
        <v>60</v>
      </c>
      <c r="C20" s="61" t="s">
        <v>36</v>
      </c>
      <c r="D20" s="62">
        <v>341</v>
      </c>
      <c r="E20" s="62">
        <v>347</v>
      </c>
      <c r="F20" s="62"/>
      <c r="G20" s="63"/>
      <c r="H20" s="64">
        <v>71079.31</v>
      </c>
      <c r="I20" s="65">
        <v>4000</v>
      </c>
      <c r="J20" s="65"/>
      <c r="K20" s="66">
        <f t="shared" si="0"/>
        <v>75079.31</v>
      </c>
      <c r="L20" s="47">
        <v>38.68798270893372</v>
      </c>
      <c r="M20" s="48">
        <v>1.1160153965837354</v>
      </c>
      <c r="N20" s="67">
        <f t="shared" si="6"/>
        <v>0</v>
      </c>
      <c r="O20" s="68">
        <f t="shared" si="1"/>
        <v>0</v>
      </c>
      <c r="P20" s="68">
        <f t="shared" si="2"/>
        <v>5899</v>
      </c>
      <c r="Q20" s="51">
        <v>494</v>
      </c>
      <c r="R20" s="68"/>
      <c r="S20" s="68"/>
      <c r="T20" s="69"/>
      <c r="U20" s="70">
        <v>9</v>
      </c>
      <c r="V20" s="69">
        <f t="shared" si="7"/>
        <v>-720</v>
      </c>
      <c r="W20" s="71">
        <f t="shared" si="3"/>
        <v>3745.8</v>
      </c>
      <c r="X20" s="72">
        <f t="shared" si="8"/>
        <v>9418.8</v>
      </c>
      <c r="Y20" s="73">
        <v>87847.31</v>
      </c>
      <c r="Z20" s="74">
        <f t="shared" si="4"/>
        <v>84498.11</v>
      </c>
      <c r="AA20" s="75">
        <f t="shared" si="5"/>
        <v>-0.03812524253730703</v>
      </c>
    </row>
    <row r="21" spans="1:27" s="76" customFormat="1" ht="12.75">
      <c r="A21" s="77" t="s">
        <v>62</v>
      </c>
      <c r="B21" s="78" t="s">
        <v>63</v>
      </c>
      <c r="C21" s="79"/>
      <c r="D21" s="62">
        <v>372</v>
      </c>
      <c r="E21" s="62">
        <v>363</v>
      </c>
      <c r="F21" s="62"/>
      <c r="G21" s="63"/>
      <c r="H21" s="64">
        <v>82170.7</v>
      </c>
      <c r="I21" s="65"/>
      <c r="J21" s="65"/>
      <c r="K21" s="66">
        <f t="shared" si="0"/>
        <v>82170.7</v>
      </c>
      <c r="L21" s="47">
        <v>93.17674931129477</v>
      </c>
      <c r="M21" s="48">
        <v>2.650683592257624</v>
      </c>
      <c r="N21" s="67">
        <f t="shared" si="6"/>
        <v>-7</v>
      </c>
      <c r="O21" s="68">
        <f t="shared" si="1"/>
        <v>-5752</v>
      </c>
      <c r="P21" s="68">
        <f t="shared" si="2"/>
        <v>6171</v>
      </c>
      <c r="Q21" s="51">
        <v>0</v>
      </c>
      <c r="R21" s="68"/>
      <c r="S21" s="68"/>
      <c r="T21" s="69"/>
      <c r="U21" s="70">
        <v>7</v>
      </c>
      <c r="V21" s="69">
        <f t="shared" si="7"/>
        <v>-560</v>
      </c>
      <c r="W21" s="71">
        <f t="shared" si="3"/>
        <v>3848.2000000000003</v>
      </c>
      <c r="X21" s="72">
        <f t="shared" si="8"/>
        <v>3707.2000000000003</v>
      </c>
      <c r="Y21" s="73">
        <v>84183.5</v>
      </c>
      <c r="Z21" s="74">
        <f t="shared" si="4"/>
        <v>85877.9</v>
      </c>
      <c r="AA21" s="75">
        <f t="shared" si="5"/>
        <v>0.020127459656583465</v>
      </c>
    </row>
    <row r="22" spans="1:27" s="7" customFormat="1" ht="12.75">
      <c r="A22" s="77" t="s">
        <v>64</v>
      </c>
      <c r="B22" s="78" t="s">
        <v>63</v>
      </c>
      <c r="C22" s="79"/>
      <c r="D22" s="62">
        <v>421</v>
      </c>
      <c r="E22" s="62">
        <v>407</v>
      </c>
      <c r="F22" s="62"/>
      <c r="G22" s="63"/>
      <c r="H22" s="64">
        <v>98802.26</v>
      </c>
      <c r="I22" s="65"/>
      <c r="J22" s="65"/>
      <c r="K22" s="66">
        <f t="shared" si="0"/>
        <v>98802.26</v>
      </c>
      <c r="L22" s="47">
        <v>28.69017199017199</v>
      </c>
      <c r="M22" s="48">
        <v>0.8609449550862618</v>
      </c>
      <c r="N22" s="67">
        <f t="shared" si="6"/>
        <v>3</v>
      </c>
      <c r="O22" s="68">
        <f t="shared" si="1"/>
        <v>2964</v>
      </c>
      <c r="P22" s="68">
        <f t="shared" si="2"/>
        <v>6919</v>
      </c>
      <c r="Q22" s="51">
        <v>300</v>
      </c>
      <c r="R22" s="68"/>
      <c r="S22" s="68"/>
      <c r="T22" s="69"/>
      <c r="U22" s="70">
        <v>8</v>
      </c>
      <c r="V22" s="69">
        <f t="shared" si="7"/>
        <v>-640</v>
      </c>
      <c r="W22" s="71">
        <f t="shared" si="3"/>
        <v>4129.8</v>
      </c>
      <c r="X22" s="72">
        <f t="shared" si="8"/>
        <v>13672.8</v>
      </c>
      <c r="Y22" s="73">
        <v>113442.66</v>
      </c>
      <c r="Z22" s="74">
        <f t="shared" si="4"/>
        <v>112475.06</v>
      </c>
      <c r="AA22" s="75">
        <f t="shared" si="5"/>
        <v>-0.008529419179698412</v>
      </c>
    </row>
    <row r="23" spans="1:27" s="7" customFormat="1" ht="12.75">
      <c r="A23" s="77" t="s">
        <v>65</v>
      </c>
      <c r="B23" s="78" t="s">
        <v>66</v>
      </c>
      <c r="C23" s="79"/>
      <c r="D23" s="62">
        <v>499</v>
      </c>
      <c r="E23" s="62">
        <v>466</v>
      </c>
      <c r="F23" s="62"/>
      <c r="G23" s="63"/>
      <c r="H23" s="64">
        <v>103533.2</v>
      </c>
      <c r="I23" s="65"/>
      <c r="J23" s="65"/>
      <c r="K23" s="66">
        <f t="shared" si="0"/>
        <v>103533.2</v>
      </c>
      <c r="L23" s="47">
        <v>8.463154506437768</v>
      </c>
      <c r="M23" s="48">
        <v>0.2578046128096763</v>
      </c>
      <c r="N23" s="67">
        <f t="shared" si="6"/>
        <v>3</v>
      </c>
      <c r="O23" s="68">
        <f t="shared" si="1"/>
        <v>3106</v>
      </c>
      <c r="P23" s="68">
        <f t="shared" si="2"/>
        <v>7922</v>
      </c>
      <c r="Q23" s="51">
        <v>0</v>
      </c>
      <c r="R23" s="68"/>
      <c r="S23" s="68"/>
      <c r="T23" s="69">
        <v>1800</v>
      </c>
      <c r="U23" s="70">
        <v>6</v>
      </c>
      <c r="V23" s="69">
        <f t="shared" si="7"/>
        <v>-480</v>
      </c>
      <c r="W23" s="71">
        <f t="shared" si="3"/>
        <v>4507.4</v>
      </c>
      <c r="X23" s="72">
        <f t="shared" si="8"/>
        <v>16855.4</v>
      </c>
      <c r="Y23" s="73">
        <v>125140.8</v>
      </c>
      <c r="Z23" s="74">
        <f t="shared" si="4"/>
        <v>120388.6</v>
      </c>
      <c r="AA23" s="75">
        <f t="shared" si="5"/>
        <v>-0.0379748251569432</v>
      </c>
    </row>
    <row r="24" spans="1:27" s="7" customFormat="1" ht="12.75">
      <c r="A24" s="91" t="s">
        <v>67</v>
      </c>
      <c r="B24" s="60" t="s">
        <v>66</v>
      </c>
      <c r="C24" s="61" t="s">
        <v>36</v>
      </c>
      <c r="D24" s="62">
        <v>328</v>
      </c>
      <c r="E24" s="62">
        <v>347</v>
      </c>
      <c r="F24" s="62"/>
      <c r="G24" s="63"/>
      <c r="H24" s="64">
        <v>86151</v>
      </c>
      <c r="I24" s="65">
        <v>15000</v>
      </c>
      <c r="J24" s="65">
        <v>10000</v>
      </c>
      <c r="K24" s="66">
        <f t="shared" si="0"/>
        <v>111151</v>
      </c>
      <c r="L24" s="47">
        <v>187.12492795389048</v>
      </c>
      <c r="M24" s="48">
        <v>6.5</v>
      </c>
      <c r="N24" s="67">
        <v>0</v>
      </c>
      <c r="O24" s="68">
        <f t="shared" si="1"/>
        <v>0</v>
      </c>
      <c r="P24" s="68">
        <f t="shared" si="2"/>
        <v>5899</v>
      </c>
      <c r="Q24" s="51">
        <v>0</v>
      </c>
      <c r="R24" s="68"/>
      <c r="S24" s="68"/>
      <c r="T24" s="69">
        <v>2880</v>
      </c>
      <c r="U24" s="70">
        <v>7</v>
      </c>
      <c r="V24" s="69">
        <f t="shared" si="7"/>
        <v>-560</v>
      </c>
      <c r="W24" s="71">
        <f t="shared" si="3"/>
        <v>3745.8</v>
      </c>
      <c r="X24" s="72">
        <f t="shared" si="8"/>
        <v>11964.8</v>
      </c>
      <c r="Y24" s="73">
        <v>116125</v>
      </c>
      <c r="Z24" s="74">
        <f t="shared" si="4"/>
        <v>123115.8</v>
      </c>
      <c r="AA24" s="75">
        <f t="shared" si="5"/>
        <v>0.060200645855758905</v>
      </c>
    </row>
    <row r="25" spans="1:27" s="7" customFormat="1" ht="12.75">
      <c r="A25" s="77" t="s">
        <v>68</v>
      </c>
      <c r="B25" s="78" t="s">
        <v>66</v>
      </c>
      <c r="C25" s="79"/>
      <c r="D25" s="62">
        <v>584</v>
      </c>
      <c r="E25" s="62">
        <v>609</v>
      </c>
      <c r="F25" s="62">
        <v>58</v>
      </c>
      <c r="G25" s="63">
        <v>57</v>
      </c>
      <c r="H25" s="64">
        <v>110630.33</v>
      </c>
      <c r="I25" s="65"/>
      <c r="J25" s="65"/>
      <c r="K25" s="66">
        <f t="shared" si="0"/>
        <v>110630.33</v>
      </c>
      <c r="L25" s="47">
        <v>42.26203612479475</v>
      </c>
      <c r="M25" s="48">
        <v>1.535815127279966</v>
      </c>
      <c r="N25" s="67">
        <f t="shared" si="6"/>
        <v>0</v>
      </c>
      <c r="O25" s="68">
        <f t="shared" si="1"/>
        <v>0</v>
      </c>
      <c r="P25" s="68">
        <f t="shared" si="2"/>
        <v>10353</v>
      </c>
      <c r="Q25" s="51">
        <v>300</v>
      </c>
      <c r="R25" s="68"/>
      <c r="S25" s="68"/>
      <c r="T25" s="69">
        <v>5000</v>
      </c>
      <c r="U25" s="70">
        <v>9</v>
      </c>
      <c r="V25" s="69">
        <f t="shared" si="7"/>
        <v>-720</v>
      </c>
      <c r="W25" s="71">
        <f t="shared" si="3"/>
        <v>5422.6</v>
      </c>
      <c r="X25" s="72">
        <f t="shared" si="8"/>
        <v>20355.6</v>
      </c>
      <c r="Y25" s="73">
        <v>137751.93</v>
      </c>
      <c r="Z25" s="74">
        <f t="shared" si="4"/>
        <v>130985.93</v>
      </c>
      <c r="AA25" s="75">
        <f t="shared" si="5"/>
        <v>-0.049117279155362834</v>
      </c>
    </row>
    <row r="26" spans="1:27" s="7" customFormat="1" ht="12.75">
      <c r="A26" s="91" t="s">
        <v>69</v>
      </c>
      <c r="B26" s="60" t="s">
        <v>70</v>
      </c>
      <c r="C26" s="61" t="s">
        <v>36</v>
      </c>
      <c r="D26" s="62">
        <v>304</v>
      </c>
      <c r="E26" s="62">
        <v>320</v>
      </c>
      <c r="F26" s="62"/>
      <c r="G26" s="63"/>
      <c r="H26" s="64">
        <v>79804.19</v>
      </c>
      <c r="I26" s="65"/>
      <c r="J26" s="65"/>
      <c r="K26" s="66">
        <f t="shared" si="0"/>
        <v>79804.19</v>
      </c>
      <c r="L26" s="47">
        <v>106.23696875</v>
      </c>
      <c r="M26" s="48">
        <v>4.593443865149132</v>
      </c>
      <c r="N26" s="67">
        <v>0</v>
      </c>
      <c r="O26" s="68">
        <f t="shared" si="1"/>
        <v>0</v>
      </c>
      <c r="P26" s="68">
        <f t="shared" si="2"/>
        <v>5440</v>
      </c>
      <c r="Q26" s="51">
        <v>0</v>
      </c>
      <c r="R26" s="68"/>
      <c r="S26" s="68"/>
      <c r="T26" s="69"/>
      <c r="U26" s="70">
        <v>5</v>
      </c>
      <c r="V26" s="69">
        <f t="shared" si="7"/>
        <v>-400</v>
      </c>
      <c r="W26" s="71">
        <f t="shared" si="3"/>
        <v>3573</v>
      </c>
      <c r="X26" s="72">
        <f t="shared" si="8"/>
        <v>8613</v>
      </c>
      <c r="Y26" s="73">
        <v>90229.99</v>
      </c>
      <c r="Z26" s="74">
        <f t="shared" si="4"/>
        <v>88417.19</v>
      </c>
      <c r="AA26" s="75">
        <f t="shared" si="5"/>
        <v>-0.02009088109175234</v>
      </c>
    </row>
    <row r="27" spans="1:27" s="76" customFormat="1" ht="12.75">
      <c r="A27" s="77" t="s">
        <v>71</v>
      </c>
      <c r="B27" s="78" t="s">
        <v>70</v>
      </c>
      <c r="C27" s="79"/>
      <c r="D27" s="62">
        <v>563</v>
      </c>
      <c r="E27" s="62">
        <v>552</v>
      </c>
      <c r="F27" s="62">
        <v>60</v>
      </c>
      <c r="G27" s="63">
        <v>62</v>
      </c>
      <c r="H27" s="64">
        <v>196284.75</v>
      </c>
      <c r="I27" s="65"/>
      <c r="J27" s="65"/>
      <c r="K27" s="66">
        <f t="shared" si="0"/>
        <v>196284.75</v>
      </c>
      <c r="L27" s="47">
        <v>51.24748188405797</v>
      </c>
      <c r="M27" s="48">
        <v>1.1767472143747755</v>
      </c>
      <c r="N27" s="67">
        <f t="shared" si="6"/>
        <v>-3</v>
      </c>
      <c r="O27" s="68">
        <f t="shared" si="1"/>
        <v>-5889</v>
      </c>
      <c r="P27" s="68">
        <f t="shared" si="2"/>
        <v>9384</v>
      </c>
      <c r="Q27" s="51">
        <v>3600</v>
      </c>
      <c r="R27" s="68"/>
      <c r="S27" s="68"/>
      <c r="T27" s="69"/>
      <c r="U27" s="70">
        <v>10</v>
      </c>
      <c r="V27" s="69">
        <f t="shared" si="7"/>
        <v>-800</v>
      </c>
      <c r="W27" s="71">
        <f t="shared" si="3"/>
        <v>5057.8</v>
      </c>
      <c r="X27" s="72">
        <f t="shared" si="8"/>
        <v>11352.8</v>
      </c>
      <c r="Y27" s="73">
        <v>213069.95</v>
      </c>
      <c r="Z27" s="74">
        <f t="shared" si="4"/>
        <v>207637.55</v>
      </c>
      <c r="AA27" s="75">
        <f t="shared" si="5"/>
        <v>-0.025495852418419503</v>
      </c>
    </row>
    <row r="28" spans="1:27" s="76" customFormat="1" ht="12.75">
      <c r="A28" s="77" t="s">
        <v>72</v>
      </c>
      <c r="B28" s="78" t="s">
        <v>70</v>
      </c>
      <c r="C28" s="79"/>
      <c r="D28" s="62">
        <v>419</v>
      </c>
      <c r="E28" s="62">
        <v>398</v>
      </c>
      <c r="F28" s="62"/>
      <c r="G28" s="63"/>
      <c r="H28" s="64">
        <v>75596</v>
      </c>
      <c r="I28" s="65"/>
      <c r="J28" s="65"/>
      <c r="K28" s="66">
        <f t="shared" si="0"/>
        <v>75596</v>
      </c>
      <c r="L28" s="47">
        <v>51.9093216080402</v>
      </c>
      <c r="M28" s="48">
        <v>1.4217910033821015</v>
      </c>
      <c r="N28" s="67">
        <f t="shared" si="6"/>
        <v>-3</v>
      </c>
      <c r="O28" s="68">
        <f t="shared" si="1"/>
        <v>-2268</v>
      </c>
      <c r="P28" s="68">
        <f t="shared" si="2"/>
        <v>6766</v>
      </c>
      <c r="Q28" s="51">
        <v>0</v>
      </c>
      <c r="R28" s="68"/>
      <c r="S28" s="68"/>
      <c r="T28" s="69"/>
      <c r="U28" s="70">
        <v>9</v>
      </c>
      <c r="V28" s="69">
        <f t="shared" si="7"/>
        <v>-720</v>
      </c>
      <c r="W28" s="71">
        <f t="shared" si="3"/>
        <v>4072.2000000000003</v>
      </c>
      <c r="X28" s="72">
        <f t="shared" si="8"/>
        <v>7850.200000000001</v>
      </c>
      <c r="Y28" s="73">
        <v>88286.6</v>
      </c>
      <c r="Z28" s="74">
        <f t="shared" si="4"/>
        <v>83446.2</v>
      </c>
      <c r="AA28" s="75">
        <f t="shared" si="5"/>
        <v>-0.054825987182652955</v>
      </c>
    </row>
    <row r="29" spans="1:27" s="7" customFormat="1" ht="12.75">
      <c r="A29" s="77" t="s">
        <v>73</v>
      </c>
      <c r="B29" s="78" t="s">
        <v>70</v>
      </c>
      <c r="C29" s="79"/>
      <c r="D29" s="62">
        <v>497</v>
      </c>
      <c r="E29" s="62">
        <v>515</v>
      </c>
      <c r="F29" s="62"/>
      <c r="G29" s="63"/>
      <c r="H29" s="64">
        <v>162354.77</v>
      </c>
      <c r="I29" s="65">
        <v>4500</v>
      </c>
      <c r="J29" s="65">
        <v>1500</v>
      </c>
      <c r="K29" s="66">
        <f t="shared" si="0"/>
        <v>168354.77</v>
      </c>
      <c r="L29" s="47">
        <v>35.291611650485436</v>
      </c>
      <c r="M29" s="48">
        <v>0.7493571671767743</v>
      </c>
      <c r="N29" s="67">
        <f t="shared" si="6"/>
        <v>3</v>
      </c>
      <c r="O29" s="68">
        <f t="shared" si="1"/>
        <v>5051</v>
      </c>
      <c r="P29" s="68">
        <f t="shared" si="2"/>
        <v>8755</v>
      </c>
      <c r="Q29" s="51">
        <v>11320</v>
      </c>
      <c r="R29" s="68"/>
      <c r="S29" s="68"/>
      <c r="T29" s="69"/>
      <c r="U29" s="70">
        <v>11</v>
      </c>
      <c r="V29" s="69">
        <f t="shared" si="7"/>
        <v>-880</v>
      </c>
      <c r="W29" s="71">
        <f t="shared" si="3"/>
        <v>4821</v>
      </c>
      <c r="X29" s="72">
        <f t="shared" si="8"/>
        <v>29067</v>
      </c>
      <c r="Y29" s="73">
        <v>192309.57</v>
      </c>
      <c r="Z29" s="74">
        <f t="shared" si="4"/>
        <v>197421.77</v>
      </c>
      <c r="AA29" s="75">
        <f t="shared" si="5"/>
        <v>0.026583180441826074</v>
      </c>
    </row>
    <row r="30" spans="1:27" s="7" customFormat="1" ht="12.75">
      <c r="A30" s="77" t="s">
        <v>74</v>
      </c>
      <c r="B30" s="78" t="s">
        <v>70</v>
      </c>
      <c r="C30" s="79"/>
      <c r="D30" s="62">
        <v>558</v>
      </c>
      <c r="E30" s="62">
        <v>499</v>
      </c>
      <c r="F30" s="62">
        <v>28</v>
      </c>
      <c r="G30" s="63">
        <v>15</v>
      </c>
      <c r="H30" s="64">
        <v>150841.9</v>
      </c>
      <c r="I30" s="65"/>
      <c r="J30" s="65"/>
      <c r="K30" s="66">
        <f t="shared" si="0"/>
        <v>150841.9</v>
      </c>
      <c r="L30" s="47">
        <v>28.01685370741483</v>
      </c>
      <c r="M30" s="48">
        <v>0.8124151289342866</v>
      </c>
      <c r="N30" s="67">
        <f t="shared" si="6"/>
        <v>3</v>
      </c>
      <c r="O30" s="68">
        <f t="shared" si="1"/>
        <v>4525</v>
      </c>
      <c r="P30" s="68">
        <f t="shared" si="2"/>
        <v>8483</v>
      </c>
      <c r="Q30" s="51">
        <v>300</v>
      </c>
      <c r="R30" s="68"/>
      <c r="S30" s="68"/>
      <c r="T30" s="69"/>
      <c r="U30" s="70">
        <v>11</v>
      </c>
      <c r="V30" s="69">
        <f t="shared" si="7"/>
        <v>-880</v>
      </c>
      <c r="W30" s="71">
        <f t="shared" si="3"/>
        <v>4718.6</v>
      </c>
      <c r="X30" s="72">
        <f t="shared" si="8"/>
        <v>17146.6</v>
      </c>
      <c r="Y30" s="73">
        <v>172489.1</v>
      </c>
      <c r="Z30" s="74">
        <f t="shared" si="4"/>
        <v>167988.5</v>
      </c>
      <c r="AA30" s="75">
        <f t="shared" si="5"/>
        <v>-0.026092083499769003</v>
      </c>
    </row>
    <row r="31" spans="1:27" s="7" customFormat="1" ht="12.75">
      <c r="A31" s="77" t="s">
        <v>75</v>
      </c>
      <c r="B31" s="78" t="s">
        <v>70</v>
      </c>
      <c r="C31" s="79"/>
      <c r="D31" s="62">
        <v>438</v>
      </c>
      <c r="E31" s="62">
        <v>456</v>
      </c>
      <c r="F31" s="62"/>
      <c r="G31" s="63"/>
      <c r="H31" s="64">
        <v>88556.91</v>
      </c>
      <c r="I31" s="65"/>
      <c r="J31" s="65"/>
      <c r="K31" s="66">
        <f t="shared" si="0"/>
        <v>88556.91</v>
      </c>
      <c r="L31" s="47">
        <v>58.64401315789473</v>
      </c>
      <c r="M31" s="48">
        <v>1.5615617491949756</v>
      </c>
      <c r="N31" s="67">
        <f t="shared" si="6"/>
        <v>-3</v>
      </c>
      <c r="O31" s="68">
        <f t="shared" si="1"/>
        <v>-2657</v>
      </c>
      <c r="P31" s="68">
        <f t="shared" si="2"/>
        <v>7752</v>
      </c>
      <c r="Q31" s="51">
        <v>4200</v>
      </c>
      <c r="R31" s="68"/>
      <c r="S31" s="68"/>
      <c r="T31" s="69"/>
      <c r="U31" s="70">
        <v>9</v>
      </c>
      <c r="V31" s="69">
        <f t="shared" si="7"/>
        <v>-720</v>
      </c>
      <c r="W31" s="71">
        <f t="shared" si="3"/>
        <v>4443.4</v>
      </c>
      <c r="X31" s="72">
        <f t="shared" si="8"/>
        <v>13018.4</v>
      </c>
      <c r="Y31" s="73">
        <v>100103.11</v>
      </c>
      <c r="Z31" s="74">
        <f t="shared" si="4"/>
        <v>101575.31</v>
      </c>
      <c r="AA31" s="75">
        <f t="shared" si="5"/>
        <v>0.014706835781625537</v>
      </c>
    </row>
    <row r="32" spans="1:27" s="7" customFormat="1" ht="12.75">
      <c r="A32" s="77" t="s">
        <v>76</v>
      </c>
      <c r="B32" s="78" t="s">
        <v>70</v>
      </c>
      <c r="C32" s="79"/>
      <c r="D32" s="62">
        <v>406</v>
      </c>
      <c r="E32" s="62">
        <v>440</v>
      </c>
      <c r="F32" s="62"/>
      <c r="G32" s="63"/>
      <c r="H32" s="64">
        <v>115306.89</v>
      </c>
      <c r="I32" s="65">
        <v>5000</v>
      </c>
      <c r="J32" s="65">
        <v>5000</v>
      </c>
      <c r="K32" s="66">
        <f t="shared" si="0"/>
        <v>125306.89</v>
      </c>
      <c r="L32" s="47">
        <v>41.49088636363637</v>
      </c>
      <c r="M32" s="48">
        <v>1.0074895098187788</v>
      </c>
      <c r="N32" s="67">
        <f t="shared" si="6"/>
        <v>0</v>
      </c>
      <c r="O32" s="68">
        <f t="shared" si="1"/>
        <v>0</v>
      </c>
      <c r="P32" s="68">
        <f t="shared" si="2"/>
        <v>7480</v>
      </c>
      <c r="Q32" s="51">
        <v>4120</v>
      </c>
      <c r="R32" s="68"/>
      <c r="S32" s="68"/>
      <c r="T32" s="69"/>
      <c r="U32" s="70">
        <v>7</v>
      </c>
      <c r="V32" s="69">
        <f t="shared" si="7"/>
        <v>-560</v>
      </c>
      <c r="W32" s="71">
        <f t="shared" si="3"/>
        <v>4341</v>
      </c>
      <c r="X32" s="72">
        <f t="shared" si="8"/>
        <v>15381</v>
      </c>
      <c r="Y32" s="73">
        <v>147073.29</v>
      </c>
      <c r="Z32" s="74">
        <f t="shared" si="4"/>
        <v>140687.89</v>
      </c>
      <c r="AA32" s="75">
        <f t="shared" si="5"/>
        <v>-0.04341644903707528</v>
      </c>
    </row>
    <row r="33" spans="1:27" s="76" customFormat="1" ht="12.75">
      <c r="A33" s="77" t="s">
        <v>77</v>
      </c>
      <c r="B33" s="78" t="s">
        <v>70</v>
      </c>
      <c r="C33" s="79"/>
      <c r="D33" s="62">
        <v>455</v>
      </c>
      <c r="E33" s="62">
        <v>460</v>
      </c>
      <c r="F33" s="62"/>
      <c r="G33" s="63"/>
      <c r="H33" s="64">
        <v>86904</v>
      </c>
      <c r="I33" s="65"/>
      <c r="J33" s="65">
        <v>7000</v>
      </c>
      <c r="K33" s="66">
        <f t="shared" si="0"/>
        <v>93904</v>
      </c>
      <c r="L33" s="47">
        <v>13.408934782608695</v>
      </c>
      <c r="M33" s="48">
        <v>0.5027339337886438</v>
      </c>
      <c r="N33" s="67">
        <f t="shared" si="6"/>
        <v>3</v>
      </c>
      <c r="O33" s="68">
        <f t="shared" si="1"/>
        <v>2817</v>
      </c>
      <c r="P33" s="68">
        <f t="shared" si="2"/>
        <v>7820</v>
      </c>
      <c r="Q33" s="51">
        <v>706</v>
      </c>
      <c r="R33" s="68"/>
      <c r="S33" s="68"/>
      <c r="T33" s="69"/>
      <c r="U33" s="70">
        <v>8</v>
      </c>
      <c r="V33" s="69">
        <f t="shared" si="7"/>
        <v>-640</v>
      </c>
      <c r="W33" s="71">
        <f t="shared" si="3"/>
        <v>4469</v>
      </c>
      <c r="X33" s="72">
        <f t="shared" si="8"/>
        <v>15172</v>
      </c>
      <c r="Y33" s="73">
        <v>109476</v>
      </c>
      <c r="Z33" s="74">
        <f t="shared" si="4"/>
        <v>109076</v>
      </c>
      <c r="AA33" s="75">
        <f t="shared" si="5"/>
        <v>-0.003653768862581753</v>
      </c>
    </row>
    <row r="34" spans="1:27" s="7" customFormat="1" ht="12.75">
      <c r="A34" s="59" t="s">
        <v>78</v>
      </c>
      <c r="B34" s="60" t="s">
        <v>79</v>
      </c>
      <c r="C34" s="61" t="s">
        <v>36</v>
      </c>
      <c r="D34" s="62">
        <v>618</v>
      </c>
      <c r="E34" s="62">
        <v>637</v>
      </c>
      <c r="F34" s="62">
        <v>46</v>
      </c>
      <c r="G34" s="63">
        <v>42</v>
      </c>
      <c r="H34" s="64">
        <v>153020.08</v>
      </c>
      <c r="I34" s="65"/>
      <c r="J34" s="65"/>
      <c r="K34" s="66">
        <f t="shared" si="0"/>
        <v>153020.08</v>
      </c>
      <c r="L34" s="47">
        <v>21.374332810047097</v>
      </c>
      <c r="M34" s="48">
        <v>0.601238054624878</v>
      </c>
      <c r="N34" s="67">
        <f t="shared" si="6"/>
        <v>3</v>
      </c>
      <c r="O34" s="68">
        <f t="shared" si="1"/>
        <v>4591</v>
      </c>
      <c r="P34" s="68">
        <f t="shared" si="2"/>
        <v>10829</v>
      </c>
      <c r="Q34" s="51">
        <v>300</v>
      </c>
      <c r="R34" s="68"/>
      <c r="S34" s="68"/>
      <c r="T34" s="69"/>
      <c r="U34" s="70">
        <v>11</v>
      </c>
      <c r="V34" s="69">
        <f t="shared" si="7"/>
        <v>-880</v>
      </c>
      <c r="W34" s="71">
        <f t="shared" si="3"/>
        <v>5601.8</v>
      </c>
      <c r="X34" s="72">
        <f t="shared" si="8"/>
        <v>20441.8</v>
      </c>
      <c r="Y34" s="73">
        <v>184395.28</v>
      </c>
      <c r="Z34" s="74">
        <f t="shared" si="4"/>
        <v>173461.87999999998</v>
      </c>
      <c r="AA34" s="75">
        <f t="shared" si="5"/>
        <v>-0.05929327475193521</v>
      </c>
    </row>
    <row r="35" spans="1:27" s="7" customFormat="1" ht="12.75">
      <c r="A35" s="77" t="s">
        <v>80</v>
      </c>
      <c r="B35" s="78" t="s">
        <v>79</v>
      </c>
      <c r="C35" s="79"/>
      <c r="D35" s="62">
        <v>825</v>
      </c>
      <c r="E35" s="62">
        <v>797</v>
      </c>
      <c r="F35" s="62">
        <v>51</v>
      </c>
      <c r="G35" s="63">
        <v>48</v>
      </c>
      <c r="H35" s="64">
        <v>151299.93</v>
      </c>
      <c r="I35" s="65"/>
      <c r="J35" s="65">
        <v>4000</v>
      </c>
      <c r="K35" s="66">
        <f aca="true" t="shared" si="9" ref="K35:K66">SUM(H35:J35)</f>
        <v>155299.93</v>
      </c>
      <c r="L35" s="47">
        <v>4.7301756587202</v>
      </c>
      <c r="M35" s="48">
        <v>0.14259635395577555</v>
      </c>
      <c r="N35" s="67">
        <f t="shared" si="6"/>
        <v>3</v>
      </c>
      <c r="O35" s="68">
        <f aca="true" t="shared" si="10" ref="O35:O66">ROUND(K35*N35/100,0)</f>
        <v>4659</v>
      </c>
      <c r="P35" s="68">
        <f aca="true" t="shared" si="11" ref="P35:P66">E35*17</f>
        <v>13549</v>
      </c>
      <c r="Q35" s="51">
        <v>837</v>
      </c>
      <c r="R35" s="68">
        <v>2130</v>
      </c>
      <c r="S35" s="68">
        <v>7000</v>
      </c>
      <c r="T35" s="69"/>
      <c r="U35" s="70">
        <v>11</v>
      </c>
      <c r="V35" s="69">
        <f t="shared" si="7"/>
        <v>-880</v>
      </c>
      <c r="W35" s="71">
        <f aca="true" t="shared" si="12" ref="W35:W66">E35*6.4+1525</f>
        <v>6625.8</v>
      </c>
      <c r="X35" s="72">
        <f aca="true" t="shared" si="13" ref="X35:X66">O35+P35+Q35+R35+S35+T35+V35+W35</f>
        <v>33920.8</v>
      </c>
      <c r="Y35" s="73">
        <v>185241.93</v>
      </c>
      <c r="Z35" s="74">
        <f aca="true" t="shared" si="14" ref="Z35:Z66">X35+K35</f>
        <v>189220.72999999998</v>
      </c>
      <c r="AA35" s="75">
        <f aca="true" t="shared" si="15" ref="AA35:AA66">(Z35-Y35)/Y35</f>
        <v>0.021478938380743433</v>
      </c>
    </row>
    <row r="36" spans="1:27" s="7" customFormat="1" ht="12.75">
      <c r="A36" s="77" t="s">
        <v>81</v>
      </c>
      <c r="B36" s="78" t="s">
        <v>79</v>
      </c>
      <c r="C36" s="79"/>
      <c r="D36" s="62">
        <v>508</v>
      </c>
      <c r="E36" s="62">
        <v>504</v>
      </c>
      <c r="F36" s="62"/>
      <c r="G36" s="63"/>
      <c r="H36" s="64">
        <v>79506.37</v>
      </c>
      <c r="I36" s="65"/>
      <c r="J36" s="65"/>
      <c r="K36" s="66">
        <f t="shared" si="9"/>
        <v>79506.37</v>
      </c>
      <c r="L36" s="47">
        <v>34.42073412698412</v>
      </c>
      <c r="M36" s="48">
        <v>1.4671372520365054</v>
      </c>
      <c r="N36" s="67">
        <f t="shared" si="6"/>
        <v>0</v>
      </c>
      <c r="O36" s="68">
        <f t="shared" si="10"/>
        <v>0</v>
      </c>
      <c r="P36" s="68">
        <f t="shared" si="11"/>
        <v>8568</v>
      </c>
      <c r="Q36" s="51">
        <v>460</v>
      </c>
      <c r="R36" s="68"/>
      <c r="S36" s="68"/>
      <c r="T36" s="69"/>
      <c r="U36" s="70">
        <v>6</v>
      </c>
      <c r="V36" s="69">
        <f t="shared" si="7"/>
        <v>-480</v>
      </c>
      <c r="W36" s="71">
        <f t="shared" si="12"/>
        <v>4750.6</v>
      </c>
      <c r="X36" s="72">
        <f t="shared" si="13"/>
        <v>13298.6</v>
      </c>
      <c r="Y36" s="73">
        <v>94349.57</v>
      </c>
      <c r="Z36" s="74">
        <f t="shared" si="14"/>
        <v>92804.97</v>
      </c>
      <c r="AA36" s="75">
        <f t="shared" si="15"/>
        <v>-0.016371033805453544</v>
      </c>
    </row>
    <row r="37" spans="1:27" s="7" customFormat="1" ht="12.75">
      <c r="A37" s="92" t="s">
        <v>82</v>
      </c>
      <c r="B37" s="78" t="s">
        <v>83</v>
      </c>
      <c r="C37" s="79"/>
      <c r="D37" s="62">
        <v>248</v>
      </c>
      <c r="E37" s="62">
        <v>257</v>
      </c>
      <c r="F37" s="62"/>
      <c r="G37" s="63"/>
      <c r="H37" s="64">
        <v>63359</v>
      </c>
      <c r="I37" s="65"/>
      <c r="J37" s="65"/>
      <c r="K37" s="66">
        <f t="shared" si="9"/>
        <v>63359</v>
      </c>
      <c r="L37" s="47">
        <v>99.52182879377432</v>
      </c>
      <c r="M37" s="48">
        <v>3.6606995388256895</v>
      </c>
      <c r="N37" s="67">
        <v>0</v>
      </c>
      <c r="O37" s="68">
        <f t="shared" si="10"/>
        <v>0</v>
      </c>
      <c r="P37" s="68">
        <f t="shared" si="11"/>
        <v>4369</v>
      </c>
      <c r="Q37" s="51">
        <v>0</v>
      </c>
      <c r="R37" s="68">
        <v>15000</v>
      </c>
      <c r="S37" s="68">
        <v>15000</v>
      </c>
      <c r="T37" s="69"/>
      <c r="U37" s="70">
        <v>7</v>
      </c>
      <c r="V37" s="69">
        <f t="shared" si="7"/>
        <v>-560</v>
      </c>
      <c r="W37" s="71">
        <f t="shared" si="12"/>
        <v>3169.8</v>
      </c>
      <c r="X37" s="72">
        <f t="shared" si="13"/>
        <v>36978.8</v>
      </c>
      <c r="Y37" s="73">
        <v>70687.2</v>
      </c>
      <c r="Z37" s="74">
        <f t="shared" si="14"/>
        <v>100337.8</v>
      </c>
      <c r="AA37" s="75">
        <f t="shared" si="15"/>
        <v>0.41946208082934405</v>
      </c>
    </row>
    <row r="38" spans="1:27" s="7" customFormat="1" ht="12.75">
      <c r="A38" s="77" t="s">
        <v>84</v>
      </c>
      <c r="B38" s="78" t="s">
        <v>83</v>
      </c>
      <c r="C38" s="79"/>
      <c r="D38" s="62">
        <v>262</v>
      </c>
      <c r="E38" s="62">
        <v>244</v>
      </c>
      <c r="F38" s="62"/>
      <c r="G38" s="63"/>
      <c r="H38" s="64">
        <v>84254.92</v>
      </c>
      <c r="I38" s="65"/>
      <c r="J38" s="65"/>
      <c r="K38" s="66">
        <f t="shared" si="9"/>
        <v>84254.92</v>
      </c>
      <c r="L38" s="47">
        <v>126.00524590163934</v>
      </c>
      <c r="M38" s="48">
        <v>2.780615294954167</v>
      </c>
      <c r="N38" s="67">
        <f t="shared" si="6"/>
        <v>-7</v>
      </c>
      <c r="O38" s="68">
        <f t="shared" si="10"/>
        <v>-5898</v>
      </c>
      <c r="P38" s="68">
        <f t="shared" si="11"/>
        <v>4148</v>
      </c>
      <c r="Q38" s="51">
        <v>0</v>
      </c>
      <c r="R38" s="68"/>
      <c r="S38" s="68"/>
      <c r="T38" s="69"/>
      <c r="U38" s="70">
        <v>13</v>
      </c>
      <c r="V38" s="69">
        <f t="shared" si="7"/>
        <v>-1040</v>
      </c>
      <c r="W38" s="71">
        <f t="shared" si="12"/>
        <v>3086.6000000000004</v>
      </c>
      <c r="X38" s="72">
        <f t="shared" si="13"/>
        <v>296.60000000000036</v>
      </c>
      <c r="Y38" s="73">
        <v>90985.72</v>
      </c>
      <c r="Z38" s="74">
        <f t="shared" si="14"/>
        <v>84551.52</v>
      </c>
      <c r="AA38" s="75">
        <f t="shared" si="15"/>
        <v>-0.07071659157063324</v>
      </c>
    </row>
    <row r="39" spans="1:27" s="7" customFormat="1" ht="12.75">
      <c r="A39" s="77" t="s">
        <v>85</v>
      </c>
      <c r="B39" s="78" t="s">
        <v>83</v>
      </c>
      <c r="C39" s="79"/>
      <c r="D39" s="62">
        <v>301</v>
      </c>
      <c r="E39" s="62">
        <v>340</v>
      </c>
      <c r="F39" s="62"/>
      <c r="G39" s="63"/>
      <c r="H39" s="64">
        <v>97241.98</v>
      </c>
      <c r="I39" s="65"/>
      <c r="J39" s="65"/>
      <c r="K39" s="66">
        <f t="shared" si="9"/>
        <v>97241.98</v>
      </c>
      <c r="L39" s="47">
        <v>11.893176470588235</v>
      </c>
      <c r="M39" s="48">
        <v>0.3136184545095876</v>
      </c>
      <c r="N39" s="67">
        <f t="shared" si="6"/>
        <v>3</v>
      </c>
      <c r="O39" s="68">
        <f t="shared" si="10"/>
        <v>2917</v>
      </c>
      <c r="P39" s="68">
        <f t="shared" si="11"/>
        <v>5780</v>
      </c>
      <c r="Q39" s="51">
        <v>0</v>
      </c>
      <c r="R39" s="68">
        <v>2500</v>
      </c>
      <c r="S39" s="68"/>
      <c r="T39" s="69"/>
      <c r="U39" s="70">
        <v>7</v>
      </c>
      <c r="V39" s="69">
        <f t="shared" si="7"/>
        <v>-560</v>
      </c>
      <c r="W39" s="71">
        <f t="shared" si="12"/>
        <v>3701</v>
      </c>
      <c r="X39" s="72">
        <f t="shared" si="13"/>
        <v>14338</v>
      </c>
      <c r="Y39" s="73">
        <v>108727.38</v>
      </c>
      <c r="Z39" s="74">
        <f t="shared" si="14"/>
        <v>111579.98</v>
      </c>
      <c r="AA39" s="75">
        <f t="shared" si="15"/>
        <v>0.026236261740143017</v>
      </c>
    </row>
    <row r="40" spans="1:27" s="7" customFormat="1" ht="12.75">
      <c r="A40" s="59" t="s">
        <v>86</v>
      </c>
      <c r="B40" s="60" t="s">
        <v>87</v>
      </c>
      <c r="C40" s="61" t="s">
        <v>36</v>
      </c>
      <c r="D40" s="62">
        <v>476</v>
      </c>
      <c r="E40" s="62">
        <v>471</v>
      </c>
      <c r="F40" s="62"/>
      <c r="G40" s="63"/>
      <c r="H40" s="64">
        <v>136594</v>
      </c>
      <c r="I40" s="65"/>
      <c r="J40" s="65"/>
      <c r="K40" s="66">
        <f t="shared" si="9"/>
        <v>136594</v>
      </c>
      <c r="L40" s="47">
        <v>27.55193205944798</v>
      </c>
      <c r="M40" s="48">
        <v>0.6805827929657825</v>
      </c>
      <c r="N40" s="67">
        <f t="shared" si="6"/>
        <v>3</v>
      </c>
      <c r="O40" s="68">
        <f t="shared" si="10"/>
        <v>4098</v>
      </c>
      <c r="P40" s="68">
        <f t="shared" si="11"/>
        <v>8007</v>
      </c>
      <c r="Q40" s="51">
        <v>0</v>
      </c>
      <c r="R40" s="68"/>
      <c r="S40" s="68"/>
      <c r="T40" s="69"/>
      <c r="U40" s="70">
        <v>8</v>
      </c>
      <c r="V40" s="69">
        <f t="shared" si="7"/>
        <v>-640</v>
      </c>
      <c r="W40" s="71">
        <f t="shared" si="12"/>
        <v>4539.4</v>
      </c>
      <c r="X40" s="72">
        <f t="shared" si="13"/>
        <v>16004.4</v>
      </c>
      <c r="Y40" s="73">
        <v>153906</v>
      </c>
      <c r="Z40" s="74">
        <f t="shared" si="14"/>
        <v>152598.4</v>
      </c>
      <c r="AA40" s="75">
        <f t="shared" si="15"/>
        <v>-0.008496095019037633</v>
      </c>
    </row>
    <row r="41" spans="1:27" s="7" customFormat="1" ht="12.75">
      <c r="A41" s="59" t="s">
        <v>88</v>
      </c>
      <c r="B41" s="60" t="s">
        <v>89</v>
      </c>
      <c r="C41" s="61" t="s">
        <v>36</v>
      </c>
      <c r="D41" s="62">
        <v>480</v>
      </c>
      <c r="E41" s="62">
        <v>472</v>
      </c>
      <c r="F41" s="62">
        <v>49</v>
      </c>
      <c r="G41" s="63">
        <v>58</v>
      </c>
      <c r="H41" s="64">
        <v>102309.1</v>
      </c>
      <c r="I41" s="65">
        <v>6000</v>
      </c>
      <c r="J41" s="65"/>
      <c r="K41" s="66">
        <f t="shared" si="9"/>
        <v>108309.1</v>
      </c>
      <c r="L41" s="47">
        <v>27.25811440677966</v>
      </c>
      <c r="M41" s="48">
        <v>0.7221459366995305</v>
      </c>
      <c r="N41" s="67">
        <f t="shared" si="6"/>
        <v>3</v>
      </c>
      <c r="O41" s="68">
        <f t="shared" si="10"/>
        <v>3249</v>
      </c>
      <c r="P41" s="68">
        <f t="shared" si="11"/>
        <v>8024</v>
      </c>
      <c r="Q41" s="51">
        <v>0</v>
      </c>
      <c r="R41" s="68"/>
      <c r="S41" s="68"/>
      <c r="T41" s="69">
        <v>3382</v>
      </c>
      <c r="U41" s="70">
        <v>10</v>
      </c>
      <c r="V41" s="69">
        <f t="shared" si="7"/>
        <v>-800</v>
      </c>
      <c r="W41" s="71">
        <f t="shared" si="12"/>
        <v>4545.8</v>
      </c>
      <c r="X41" s="72">
        <f t="shared" si="13"/>
        <v>18400.8</v>
      </c>
      <c r="Y41" s="73">
        <v>132526.1</v>
      </c>
      <c r="Z41" s="74">
        <f t="shared" si="14"/>
        <v>126709.90000000001</v>
      </c>
      <c r="AA41" s="75">
        <f t="shared" si="15"/>
        <v>-0.04388720410545543</v>
      </c>
    </row>
    <row r="42" spans="1:27" s="76" customFormat="1" ht="12.75">
      <c r="A42" s="93" t="s">
        <v>90</v>
      </c>
      <c r="B42" s="94" t="s">
        <v>89</v>
      </c>
      <c r="C42" s="95" t="s">
        <v>36</v>
      </c>
      <c r="D42" s="62">
        <v>514</v>
      </c>
      <c r="E42" s="62">
        <v>510</v>
      </c>
      <c r="F42" s="62"/>
      <c r="G42" s="63"/>
      <c r="H42" s="64">
        <v>89618.22</v>
      </c>
      <c r="I42" s="65">
        <v>6000</v>
      </c>
      <c r="J42" s="65"/>
      <c r="K42" s="66">
        <f t="shared" si="9"/>
        <v>95618.22</v>
      </c>
      <c r="L42" s="47">
        <v>40.2683725490196</v>
      </c>
      <c r="M42" s="48">
        <v>1.4926296176454257</v>
      </c>
      <c r="N42" s="67">
        <f t="shared" si="6"/>
        <v>0</v>
      </c>
      <c r="O42" s="68">
        <f t="shared" si="10"/>
        <v>0</v>
      </c>
      <c r="P42" s="68">
        <f t="shared" si="11"/>
        <v>8670</v>
      </c>
      <c r="Q42" s="51">
        <v>300</v>
      </c>
      <c r="R42" s="68"/>
      <c r="S42" s="68"/>
      <c r="T42" s="69">
        <v>3382</v>
      </c>
      <c r="U42" s="70">
        <v>9</v>
      </c>
      <c r="V42" s="69">
        <f t="shared" si="7"/>
        <v>-720</v>
      </c>
      <c r="W42" s="71">
        <f t="shared" si="12"/>
        <v>4789</v>
      </c>
      <c r="X42" s="72">
        <f t="shared" si="13"/>
        <v>16421</v>
      </c>
      <c r="Y42" s="73">
        <v>117524.22</v>
      </c>
      <c r="Z42" s="74">
        <f t="shared" si="14"/>
        <v>112039.22</v>
      </c>
      <c r="AA42" s="75">
        <f t="shared" si="15"/>
        <v>-0.046671230832248875</v>
      </c>
    </row>
    <row r="43" spans="1:27" s="76" customFormat="1" ht="12.75">
      <c r="A43" s="59" t="s">
        <v>59</v>
      </c>
      <c r="B43" s="60" t="s">
        <v>89</v>
      </c>
      <c r="C43" s="61" t="s">
        <v>36</v>
      </c>
      <c r="D43" s="62">
        <v>370</v>
      </c>
      <c r="E43" s="62">
        <v>356</v>
      </c>
      <c r="F43" s="62"/>
      <c r="G43" s="63"/>
      <c r="H43" s="64">
        <v>123296.78</v>
      </c>
      <c r="I43" s="65"/>
      <c r="J43" s="65"/>
      <c r="K43" s="66">
        <f t="shared" si="9"/>
        <v>123296.78</v>
      </c>
      <c r="L43" s="47">
        <v>72.80042134831461</v>
      </c>
      <c r="M43" s="48">
        <v>1.6752926596545605</v>
      </c>
      <c r="N43" s="67">
        <f t="shared" si="6"/>
        <v>-7</v>
      </c>
      <c r="O43" s="68">
        <f t="shared" si="10"/>
        <v>-8631</v>
      </c>
      <c r="P43" s="68">
        <f t="shared" si="11"/>
        <v>6052</v>
      </c>
      <c r="Q43" s="51">
        <v>982</v>
      </c>
      <c r="R43" s="68"/>
      <c r="S43" s="68"/>
      <c r="T43" s="69">
        <v>3382</v>
      </c>
      <c r="U43" s="70">
        <v>8</v>
      </c>
      <c r="V43" s="69">
        <f t="shared" si="7"/>
        <v>-640</v>
      </c>
      <c r="W43" s="71">
        <f t="shared" si="12"/>
        <v>3803.4</v>
      </c>
      <c r="X43" s="72">
        <f t="shared" si="13"/>
        <v>4948.4</v>
      </c>
      <c r="Y43" s="73">
        <v>147011.78</v>
      </c>
      <c r="Z43" s="74">
        <f t="shared" si="14"/>
        <v>128245.18</v>
      </c>
      <c r="AA43" s="75">
        <f t="shared" si="15"/>
        <v>-0.1276537159131058</v>
      </c>
    </row>
    <row r="44" spans="1:27" s="7" customFormat="1" ht="12.75">
      <c r="A44" s="96" t="s">
        <v>91</v>
      </c>
      <c r="B44" s="97" t="s">
        <v>89</v>
      </c>
      <c r="C44" s="98"/>
      <c r="D44" s="62">
        <v>570</v>
      </c>
      <c r="E44" s="62">
        <v>561</v>
      </c>
      <c r="F44" s="62"/>
      <c r="G44" s="63"/>
      <c r="H44" s="64">
        <v>108713.46</v>
      </c>
      <c r="I44" s="65"/>
      <c r="J44" s="65"/>
      <c r="K44" s="66">
        <f t="shared" si="9"/>
        <v>108713.46</v>
      </c>
      <c r="L44" s="47">
        <v>54.64</v>
      </c>
      <c r="M44" s="48">
        <v>2.15</v>
      </c>
      <c r="N44" s="67">
        <f t="shared" si="6"/>
        <v>-3</v>
      </c>
      <c r="O44" s="68">
        <f t="shared" si="10"/>
        <v>-3261</v>
      </c>
      <c r="P44" s="68">
        <f t="shared" si="11"/>
        <v>9537</v>
      </c>
      <c r="Q44" s="51">
        <v>3600</v>
      </c>
      <c r="R44" s="68"/>
      <c r="S44" s="68"/>
      <c r="T44" s="69">
        <v>3000</v>
      </c>
      <c r="U44" s="70">
        <v>7</v>
      </c>
      <c r="V44" s="69">
        <f t="shared" si="7"/>
        <v>-560</v>
      </c>
      <c r="W44" s="71">
        <f t="shared" si="12"/>
        <v>5115.4</v>
      </c>
      <c r="X44" s="72">
        <f t="shared" si="13"/>
        <v>17431.4</v>
      </c>
      <c r="Y44" s="73">
        <v>132133.46</v>
      </c>
      <c r="Z44" s="74">
        <f t="shared" si="14"/>
        <v>126144.86000000002</v>
      </c>
      <c r="AA44" s="75">
        <f t="shared" si="15"/>
        <v>-0.04532235816726495</v>
      </c>
    </row>
    <row r="45" spans="1:27" s="7" customFormat="1" ht="12.75">
      <c r="A45" s="96" t="s">
        <v>85</v>
      </c>
      <c r="B45" s="97" t="s">
        <v>92</v>
      </c>
      <c r="C45" s="98"/>
      <c r="D45" s="62">
        <v>307</v>
      </c>
      <c r="E45" s="62">
        <v>302</v>
      </c>
      <c r="F45" s="62"/>
      <c r="G45" s="63"/>
      <c r="H45" s="64">
        <v>74892.65</v>
      </c>
      <c r="I45" s="65">
        <v>4000</v>
      </c>
      <c r="J45" s="65"/>
      <c r="K45" s="66">
        <f t="shared" si="9"/>
        <v>78892.65</v>
      </c>
      <c r="L45" s="47">
        <v>19.207119205298014</v>
      </c>
      <c r="M45" s="48">
        <v>0.5050510327444909</v>
      </c>
      <c r="N45" s="67">
        <f t="shared" si="6"/>
        <v>3</v>
      </c>
      <c r="O45" s="68">
        <f t="shared" si="10"/>
        <v>2367</v>
      </c>
      <c r="P45" s="68">
        <f t="shared" si="11"/>
        <v>5134</v>
      </c>
      <c r="Q45" s="51">
        <v>0</v>
      </c>
      <c r="R45" s="68"/>
      <c r="S45" s="68"/>
      <c r="T45" s="69">
        <v>3334</v>
      </c>
      <c r="U45" s="70">
        <v>5</v>
      </c>
      <c r="V45" s="69">
        <f t="shared" si="7"/>
        <v>-400</v>
      </c>
      <c r="W45" s="71">
        <f t="shared" si="12"/>
        <v>3457.8</v>
      </c>
      <c r="X45" s="72">
        <f t="shared" si="13"/>
        <v>13892.8</v>
      </c>
      <c r="Y45" s="73">
        <v>93642.45</v>
      </c>
      <c r="Z45" s="74">
        <f t="shared" si="14"/>
        <v>92785.45</v>
      </c>
      <c r="AA45" s="75">
        <f t="shared" si="15"/>
        <v>-0.00915183231536552</v>
      </c>
    </row>
    <row r="46" spans="1:27" s="76" customFormat="1" ht="12.75">
      <c r="A46" s="96" t="s">
        <v>93</v>
      </c>
      <c r="B46" s="97" t="s">
        <v>92</v>
      </c>
      <c r="C46" s="98"/>
      <c r="D46" s="62">
        <v>464</v>
      </c>
      <c r="E46" s="62">
        <v>484</v>
      </c>
      <c r="F46" s="62"/>
      <c r="G46" s="63"/>
      <c r="H46" s="64">
        <v>93270.7</v>
      </c>
      <c r="I46" s="65"/>
      <c r="J46" s="65"/>
      <c r="K46" s="66">
        <f t="shared" si="9"/>
        <v>93270.7</v>
      </c>
      <c r="L46" s="47">
        <v>61</v>
      </c>
      <c r="M46" s="48">
        <v>2.1175222598902215</v>
      </c>
      <c r="N46" s="67">
        <f t="shared" si="6"/>
        <v>-3</v>
      </c>
      <c r="O46" s="68">
        <f t="shared" si="10"/>
        <v>-2798</v>
      </c>
      <c r="P46" s="68">
        <f t="shared" si="11"/>
        <v>8228</v>
      </c>
      <c r="Q46" s="51">
        <v>0</v>
      </c>
      <c r="R46" s="68"/>
      <c r="S46" s="68"/>
      <c r="T46" s="69">
        <v>7157</v>
      </c>
      <c r="U46" s="70">
        <v>6</v>
      </c>
      <c r="V46" s="69">
        <f t="shared" si="7"/>
        <v>-480</v>
      </c>
      <c r="W46" s="71">
        <f t="shared" si="12"/>
        <v>4622.6</v>
      </c>
      <c r="X46" s="72">
        <f t="shared" si="13"/>
        <v>16729.6</v>
      </c>
      <c r="Y46" s="73">
        <v>114489.3</v>
      </c>
      <c r="Z46" s="74">
        <f t="shared" si="14"/>
        <v>110000.29999999999</v>
      </c>
      <c r="AA46" s="75">
        <f t="shared" si="15"/>
        <v>-0.03920890423821278</v>
      </c>
    </row>
    <row r="47" spans="1:27" s="7" customFormat="1" ht="12.75">
      <c r="A47" s="96" t="s">
        <v>62</v>
      </c>
      <c r="B47" s="97" t="s">
        <v>94</v>
      </c>
      <c r="C47" s="98"/>
      <c r="D47" s="62">
        <v>628</v>
      </c>
      <c r="E47" s="62">
        <v>614</v>
      </c>
      <c r="F47" s="62"/>
      <c r="G47" s="63"/>
      <c r="H47" s="64">
        <v>102086.88</v>
      </c>
      <c r="I47" s="99"/>
      <c r="J47" s="99"/>
      <c r="K47" s="66">
        <f t="shared" si="9"/>
        <v>102086.88</v>
      </c>
      <c r="L47" s="47">
        <v>19.840684039087947</v>
      </c>
      <c r="M47" s="48">
        <v>0.860819572636461</v>
      </c>
      <c r="N47" s="67">
        <f t="shared" si="6"/>
        <v>3</v>
      </c>
      <c r="O47" s="68">
        <f t="shared" si="10"/>
        <v>3063</v>
      </c>
      <c r="P47" s="68">
        <f t="shared" si="11"/>
        <v>10438</v>
      </c>
      <c r="Q47" s="51">
        <v>0</v>
      </c>
      <c r="R47" s="100"/>
      <c r="S47" s="100"/>
      <c r="T47" s="69"/>
      <c r="U47" s="70">
        <v>11</v>
      </c>
      <c r="V47" s="69">
        <f t="shared" si="7"/>
        <v>-880</v>
      </c>
      <c r="W47" s="71">
        <f t="shared" si="12"/>
        <v>5454.6</v>
      </c>
      <c r="X47" s="72">
        <f t="shared" si="13"/>
        <v>18075.6</v>
      </c>
      <c r="Y47" s="73">
        <v>120145.08</v>
      </c>
      <c r="Z47" s="74">
        <f t="shared" si="14"/>
        <v>120162.48000000001</v>
      </c>
      <c r="AA47" s="75">
        <f t="shared" si="15"/>
        <v>0.0001448249066878871</v>
      </c>
    </row>
    <row r="48" spans="1:27" s="7" customFormat="1" ht="12.75">
      <c r="A48" s="96" t="s">
        <v>95</v>
      </c>
      <c r="B48" s="97" t="s">
        <v>96</v>
      </c>
      <c r="C48" s="98"/>
      <c r="D48" s="62">
        <v>387</v>
      </c>
      <c r="E48" s="62">
        <v>383</v>
      </c>
      <c r="F48" s="62"/>
      <c r="G48" s="63"/>
      <c r="H48" s="64">
        <v>70256.24</v>
      </c>
      <c r="I48" s="65"/>
      <c r="J48" s="65"/>
      <c r="K48" s="66">
        <f t="shared" si="9"/>
        <v>70256.24</v>
      </c>
      <c r="L48" s="47">
        <v>86.09929503916449</v>
      </c>
      <c r="M48" s="48">
        <v>2.2688934957207145</v>
      </c>
      <c r="N48" s="67">
        <f t="shared" si="6"/>
        <v>-7</v>
      </c>
      <c r="O48" s="68">
        <f t="shared" si="10"/>
        <v>-4918</v>
      </c>
      <c r="P48" s="68">
        <f t="shared" si="11"/>
        <v>6511</v>
      </c>
      <c r="Q48" s="51">
        <v>0</v>
      </c>
      <c r="R48" s="68"/>
      <c r="S48" s="68"/>
      <c r="T48" s="69"/>
      <c r="U48" s="70">
        <v>8</v>
      </c>
      <c r="V48" s="69">
        <f t="shared" si="7"/>
        <v>-640</v>
      </c>
      <c r="W48" s="71">
        <f t="shared" si="12"/>
        <v>3976.2000000000003</v>
      </c>
      <c r="X48" s="72">
        <f t="shared" si="13"/>
        <v>4929.200000000001</v>
      </c>
      <c r="Y48" s="73">
        <v>73811.04</v>
      </c>
      <c r="Z48" s="74">
        <f t="shared" si="14"/>
        <v>75185.44</v>
      </c>
      <c r="AA48" s="75">
        <f t="shared" si="15"/>
        <v>0.018620520724271176</v>
      </c>
    </row>
    <row r="49" spans="1:27" s="7" customFormat="1" ht="12.75">
      <c r="A49" s="93" t="s">
        <v>97</v>
      </c>
      <c r="B49" s="94" t="s">
        <v>96</v>
      </c>
      <c r="C49" s="95" t="s">
        <v>36</v>
      </c>
      <c r="D49" s="62">
        <v>298</v>
      </c>
      <c r="E49" s="62">
        <v>308</v>
      </c>
      <c r="F49" s="62"/>
      <c r="G49" s="63"/>
      <c r="H49" s="64">
        <v>98644.93</v>
      </c>
      <c r="I49" s="65"/>
      <c r="J49" s="65"/>
      <c r="K49" s="66">
        <f t="shared" si="9"/>
        <v>98644.93</v>
      </c>
      <c r="L49" s="47">
        <v>150.9336038961039</v>
      </c>
      <c r="M49" s="48">
        <v>3.6124076306711053</v>
      </c>
      <c r="N49" s="67">
        <f t="shared" si="6"/>
        <v>-15</v>
      </c>
      <c r="O49" s="68">
        <f t="shared" si="10"/>
        <v>-14797</v>
      </c>
      <c r="P49" s="68">
        <f t="shared" si="11"/>
        <v>5236</v>
      </c>
      <c r="Q49" s="51">
        <v>460</v>
      </c>
      <c r="R49" s="68"/>
      <c r="S49" s="68"/>
      <c r="T49" s="69"/>
      <c r="U49" s="70">
        <v>7</v>
      </c>
      <c r="V49" s="69">
        <f t="shared" si="7"/>
        <v>-560</v>
      </c>
      <c r="W49" s="71">
        <f t="shared" si="12"/>
        <v>3496.2</v>
      </c>
      <c r="X49" s="72">
        <f t="shared" si="13"/>
        <v>-6164.8</v>
      </c>
      <c r="Y49" s="73">
        <v>104041.93</v>
      </c>
      <c r="Z49" s="74">
        <f t="shared" si="14"/>
        <v>92480.12999999999</v>
      </c>
      <c r="AA49" s="75">
        <f t="shared" si="15"/>
        <v>-0.11112635069341759</v>
      </c>
    </row>
    <row r="50" spans="1:27" s="76" customFormat="1" ht="12.75">
      <c r="A50" s="96" t="s">
        <v>98</v>
      </c>
      <c r="B50" s="97" t="s">
        <v>99</v>
      </c>
      <c r="C50" s="98"/>
      <c r="D50" s="62">
        <v>559</v>
      </c>
      <c r="E50" s="62">
        <v>545</v>
      </c>
      <c r="F50" s="62"/>
      <c r="G50" s="63"/>
      <c r="H50" s="64">
        <v>91301.55</v>
      </c>
      <c r="I50" s="65"/>
      <c r="J50" s="65"/>
      <c r="K50" s="66">
        <f t="shared" si="9"/>
        <v>91301.55</v>
      </c>
      <c r="L50" s="47">
        <v>36.28069724770642</v>
      </c>
      <c r="M50" s="48">
        <v>1.246816273841058</v>
      </c>
      <c r="N50" s="67">
        <f t="shared" si="6"/>
        <v>0</v>
      </c>
      <c r="O50" s="68">
        <f t="shared" si="10"/>
        <v>0</v>
      </c>
      <c r="P50" s="68">
        <f t="shared" si="11"/>
        <v>9265</v>
      </c>
      <c r="Q50" s="51">
        <v>760</v>
      </c>
      <c r="R50" s="68"/>
      <c r="S50" s="68"/>
      <c r="T50" s="69"/>
      <c r="U50" s="70">
        <v>8</v>
      </c>
      <c r="V50" s="69">
        <f t="shared" si="7"/>
        <v>-640</v>
      </c>
      <c r="W50" s="71">
        <f t="shared" si="12"/>
        <v>5013</v>
      </c>
      <c r="X50" s="72">
        <f t="shared" si="13"/>
        <v>14398</v>
      </c>
      <c r="Y50" s="73">
        <v>106367.15</v>
      </c>
      <c r="Z50" s="74">
        <f t="shared" si="14"/>
        <v>105699.55</v>
      </c>
      <c r="AA50" s="75">
        <f t="shared" si="15"/>
        <v>-0.006276373861666796</v>
      </c>
    </row>
    <row r="51" spans="1:27" s="7" customFormat="1" ht="12.75">
      <c r="A51" s="96" t="s">
        <v>100</v>
      </c>
      <c r="B51" s="97" t="s">
        <v>99</v>
      </c>
      <c r="C51" s="98"/>
      <c r="D51" s="62">
        <v>608</v>
      </c>
      <c r="E51" s="62">
        <v>576</v>
      </c>
      <c r="F51" s="62"/>
      <c r="G51" s="63"/>
      <c r="H51" s="64">
        <v>118571.24</v>
      </c>
      <c r="I51" s="65"/>
      <c r="J51" s="65"/>
      <c r="K51" s="66">
        <f t="shared" si="9"/>
        <v>118571.24</v>
      </c>
      <c r="L51" s="47">
        <v>28.644010416666667</v>
      </c>
      <c r="M51" s="48">
        <v>0.8925559826452272</v>
      </c>
      <c r="N51" s="67">
        <f t="shared" si="6"/>
        <v>3</v>
      </c>
      <c r="O51" s="68">
        <f t="shared" si="10"/>
        <v>3557</v>
      </c>
      <c r="P51" s="68">
        <f t="shared" si="11"/>
        <v>9792</v>
      </c>
      <c r="Q51" s="51">
        <v>3600</v>
      </c>
      <c r="R51" s="68">
        <v>1500</v>
      </c>
      <c r="S51" s="68">
        <v>1500</v>
      </c>
      <c r="T51" s="69"/>
      <c r="U51" s="70">
        <v>8</v>
      </c>
      <c r="V51" s="69">
        <f t="shared" si="7"/>
        <v>-640</v>
      </c>
      <c r="W51" s="71">
        <f t="shared" si="12"/>
        <v>5211.4</v>
      </c>
      <c r="X51" s="72">
        <f t="shared" si="13"/>
        <v>24520.4</v>
      </c>
      <c r="Y51" s="73">
        <v>140057.44</v>
      </c>
      <c r="Z51" s="74">
        <f t="shared" si="14"/>
        <v>143091.64</v>
      </c>
      <c r="AA51" s="75">
        <f t="shared" si="15"/>
        <v>0.021663968725974227</v>
      </c>
    </row>
    <row r="52" spans="1:27" s="7" customFormat="1" ht="12.75">
      <c r="A52" s="96" t="s">
        <v>101</v>
      </c>
      <c r="B52" s="97" t="s">
        <v>102</v>
      </c>
      <c r="C52" s="98"/>
      <c r="D52" s="62">
        <v>728</v>
      </c>
      <c r="E52" s="62">
        <v>760</v>
      </c>
      <c r="F52" s="62"/>
      <c r="G52" s="63"/>
      <c r="H52" s="64">
        <v>100560.9</v>
      </c>
      <c r="I52" s="65"/>
      <c r="J52" s="65"/>
      <c r="K52" s="66">
        <f t="shared" si="9"/>
        <v>100560.9</v>
      </c>
      <c r="L52" s="47">
        <v>78.93948684210527</v>
      </c>
      <c r="M52" s="48">
        <v>3.869862244950616</v>
      </c>
      <c r="N52" s="67">
        <f t="shared" si="6"/>
        <v>-15</v>
      </c>
      <c r="O52" s="68">
        <f t="shared" si="10"/>
        <v>-15084</v>
      </c>
      <c r="P52" s="68">
        <f t="shared" si="11"/>
        <v>12920</v>
      </c>
      <c r="Q52" s="51">
        <v>0</v>
      </c>
      <c r="R52" s="68"/>
      <c r="S52" s="68"/>
      <c r="T52" s="69"/>
      <c r="U52" s="70">
        <v>10</v>
      </c>
      <c r="V52" s="69">
        <f t="shared" si="7"/>
        <v>-800</v>
      </c>
      <c r="W52" s="71">
        <f t="shared" si="12"/>
        <v>6389</v>
      </c>
      <c r="X52" s="72">
        <f t="shared" si="13"/>
        <v>3425</v>
      </c>
      <c r="Y52" s="73">
        <v>109065.1</v>
      </c>
      <c r="Z52" s="74">
        <f t="shared" si="14"/>
        <v>103985.9</v>
      </c>
      <c r="AA52" s="75">
        <f t="shared" si="15"/>
        <v>-0.046570351102231705</v>
      </c>
    </row>
    <row r="53" spans="1:27" s="7" customFormat="1" ht="12.75">
      <c r="A53" s="59" t="s">
        <v>103</v>
      </c>
      <c r="B53" s="60" t="s">
        <v>104</v>
      </c>
      <c r="C53" s="61" t="s">
        <v>36</v>
      </c>
      <c r="D53" s="62">
        <v>506</v>
      </c>
      <c r="E53" s="62">
        <v>499</v>
      </c>
      <c r="F53" s="62">
        <v>42</v>
      </c>
      <c r="G53" s="63">
        <v>49</v>
      </c>
      <c r="H53" s="64">
        <v>156555.82</v>
      </c>
      <c r="I53" s="65"/>
      <c r="J53" s="65"/>
      <c r="K53" s="66">
        <f t="shared" si="9"/>
        <v>156555.82</v>
      </c>
      <c r="L53" s="47">
        <v>98.22052104208417</v>
      </c>
      <c r="M53" s="48">
        <v>1.8474402069257996</v>
      </c>
      <c r="N53" s="67">
        <f t="shared" si="6"/>
        <v>-7</v>
      </c>
      <c r="O53" s="68">
        <f t="shared" si="10"/>
        <v>-10959</v>
      </c>
      <c r="P53" s="68">
        <f t="shared" si="11"/>
        <v>8483</v>
      </c>
      <c r="Q53" s="51">
        <v>520</v>
      </c>
      <c r="R53" s="68"/>
      <c r="S53" s="68"/>
      <c r="T53" s="69"/>
      <c r="U53" s="70">
        <v>16</v>
      </c>
      <c r="V53" s="69">
        <f t="shared" si="7"/>
        <v>-1280</v>
      </c>
      <c r="W53" s="71">
        <f t="shared" si="12"/>
        <v>4718.6</v>
      </c>
      <c r="X53" s="72">
        <f t="shared" si="13"/>
        <v>1482.6000000000004</v>
      </c>
      <c r="Y53" s="73">
        <v>171696.82</v>
      </c>
      <c r="Z53" s="74">
        <f t="shared" si="14"/>
        <v>158038.42</v>
      </c>
      <c r="AA53" s="75">
        <f t="shared" si="15"/>
        <v>-0.07954952223343445</v>
      </c>
    </row>
    <row r="54" spans="1:27" s="7" customFormat="1" ht="12.75">
      <c r="A54" s="77" t="s">
        <v>105</v>
      </c>
      <c r="B54" s="78" t="s">
        <v>104</v>
      </c>
      <c r="C54" s="79"/>
      <c r="D54" s="62">
        <v>628</v>
      </c>
      <c r="E54" s="62">
        <v>578</v>
      </c>
      <c r="F54" s="62">
        <v>62</v>
      </c>
      <c r="G54" s="63">
        <v>57</v>
      </c>
      <c r="H54" s="64">
        <v>143711.13</v>
      </c>
      <c r="I54" s="65"/>
      <c r="J54" s="65"/>
      <c r="K54" s="66">
        <f t="shared" si="9"/>
        <v>143711.13</v>
      </c>
      <c r="L54" s="47">
        <v>29.222093425605536</v>
      </c>
      <c r="M54" s="48">
        <v>0.885527174917722</v>
      </c>
      <c r="N54" s="67">
        <f t="shared" si="6"/>
        <v>3</v>
      </c>
      <c r="O54" s="68">
        <f t="shared" si="10"/>
        <v>4311</v>
      </c>
      <c r="P54" s="68">
        <f t="shared" si="11"/>
        <v>9826</v>
      </c>
      <c r="Q54" s="51">
        <v>3600</v>
      </c>
      <c r="R54" s="68">
        <v>2000</v>
      </c>
      <c r="S54" s="68"/>
      <c r="T54" s="69"/>
      <c r="U54" s="70">
        <v>13</v>
      </c>
      <c r="V54" s="69">
        <f t="shared" si="7"/>
        <v>-1040</v>
      </c>
      <c r="W54" s="71">
        <f t="shared" si="12"/>
        <v>5224.200000000001</v>
      </c>
      <c r="X54" s="72">
        <f t="shared" si="13"/>
        <v>23921.2</v>
      </c>
      <c r="Y54" s="73">
        <v>171078.33</v>
      </c>
      <c r="Z54" s="74">
        <f t="shared" si="14"/>
        <v>167632.33000000002</v>
      </c>
      <c r="AA54" s="75">
        <f t="shared" si="15"/>
        <v>-0.02014281995855332</v>
      </c>
    </row>
    <row r="55" spans="1:27" s="76" customFormat="1" ht="12.75">
      <c r="A55" s="96" t="s">
        <v>106</v>
      </c>
      <c r="B55" s="97" t="s">
        <v>107</v>
      </c>
      <c r="C55" s="98"/>
      <c r="D55" s="62">
        <v>441</v>
      </c>
      <c r="E55" s="62">
        <v>475</v>
      </c>
      <c r="F55" s="62"/>
      <c r="G55" s="63"/>
      <c r="H55" s="64">
        <v>94557.66</v>
      </c>
      <c r="I55" s="65"/>
      <c r="J55" s="65"/>
      <c r="K55" s="66">
        <f t="shared" si="9"/>
        <v>94557.66</v>
      </c>
      <c r="L55" s="47">
        <v>4.253915789473684</v>
      </c>
      <c r="M55" s="48">
        <v>0.14586905865905375</v>
      </c>
      <c r="N55" s="67">
        <f t="shared" si="6"/>
        <v>3</v>
      </c>
      <c r="O55" s="68">
        <f t="shared" si="10"/>
        <v>2837</v>
      </c>
      <c r="P55" s="68">
        <f t="shared" si="11"/>
        <v>8075</v>
      </c>
      <c r="Q55" s="51">
        <v>300</v>
      </c>
      <c r="R55" s="68"/>
      <c r="S55" s="68"/>
      <c r="T55" s="69"/>
      <c r="U55" s="70">
        <v>8</v>
      </c>
      <c r="V55" s="69">
        <f t="shared" si="7"/>
        <v>-640</v>
      </c>
      <c r="W55" s="71">
        <f t="shared" si="12"/>
        <v>4565</v>
      </c>
      <c r="X55" s="72">
        <f t="shared" si="13"/>
        <v>15137</v>
      </c>
      <c r="Y55" s="73">
        <v>108404.06</v>
      </c>
      <c r="Z55" s="74">
        <f t="shared" si="14"/>
        <v>109694.66</v>
      </c>
      <c r="AA55" s="75">
        <f t="shared" si="15"/>
        <v>0.011905458153504637</v>
      </c>
    </row>
    <row r="56" spans="1:27" s="7" customFormat="1" ht="12.75">
      <c r="A56" s="101" t="s">
        <v>108</v>
      </c>
      <c r="B56" s="94" t="s">
        <v>107</v>
      </c>
      <c r="C56" s="95" t="s">
        <v>36</v>
      </c>
      <c r="D56" s="62">
        <v>546</v>
      </c>
      <c r="E56" s="62">
        <v>518</v>
      </c>
      <c r="F56" s="62">
        <v>65</v>
      </c>
      <c r="G56" s="63">
        <v>60</v>
      </c>
      <c r="H56" s="64">
        <v>108100.68</v>
      </c>
      <c r="I56" s="65"/>
      <c r="J56" s="65"/>
      <c r="K56" s="66">
        <f t="shared" si="9"/>
        <v>108100.68</v>
      </c>
      <c r="L56" s="47" t="e">
        <f>#DIV/0!</f>
        <v>#DIV/0!</v>
      </c>
      <c r="M56" s="48" t="e">
        <f>#DIV/0!</f>
        <v>#DIV/0!</v>
      </c>
      <c r="N56" s="67">
        <v>0</v>
      </c>
      <c r="O56" s="68">
        <f t="shared" si="10"/>
        <v>0</v>
      </c>
      <c r="P56" s="68">
        <f t="shared" si="11"/>
        <v>8806</v>
      </c>
      <c r="Q56" s="51">
        <v>0</v>
      </c>
      <c r="R56" s="68"/>
      <c r="S56" s="68"/>
      <c r="T56" s="69"/>
      <c r="U56" s="70">
        <v>16</v>
      </c>
      <c r="V56" s="69">
        <f t="shared" si="7"/>
        <v>-1280</v>
      </c>
      <c r="W56" s="71">
        <f t="shared" si="12"/>
        <v>4840.200000000001</v>
      </c>
      <c r="X56" s="72">
        <f t="shared" si="13"/>
        <v>12366.2</v>
      </c>
      <c r="Y56" s="73">
        <v>137635.28</v>
      </c>
      <c r="Z56" s="74">
        <f t="shared" si="14"/>
        <v>120466.87999999999</v>
      </c>
      <c r="AA56" s="75">
        <f t="shared" si="15"/>
        <v>-0.12473836650021716</v>
      </c>
    </row>
    <row r="57" spans="1:27" s="7" customFormat="1" ht="12.75">
      <c r="A57" s="96" t="s">
        <v>109</v>
      </c>
      <c r="B57" s="97" t="s">
        <v>110</v>
      </c>
      <c r="C57" s="98"/>
      <c r="D57" s="62">
        <v>270</v>
      </c>
      <c r="E57" s="62">
        <v>295</v>
      </c>
      <c r="F57" s="62"/>
      <c r="G57" s="63"/>
      <c r="H57" s="64">
        <v>69073.48</v>
      </c>
      <c r="I57" s="65">
        <v>15000</v>
      </c>
      <c r="J57" s="65">
        <v>25000</v>
      </c>
      <c r="K57" s="66">
        <f t="shared" si="9"/>
        <v>109073.48</v>
      </c>
      <c r="L57" s="47">
        <v>34.0811186440678</v>
      </c>
      <c r="M57" s="48">
        <v>0.9910224803196293</v>
      </c>
      <c r="N57" s="67">
        <f t="shared" si="6"/>
        <v>3</v>
      </c>
      <c r="O57" s="68">
        <f t="shared" si="10"/>
        <v>3272</v>
      </c>
      <c r="P57" s="68">
        <f t="shared" si="11"/>
        <v>5015</v>
      </c>
      <c r="Q57" s="51">
        <v>0</v>
      </c>
      <c r="R57" s="68"/>
      <c r="S57" s="68"/>
      <c r="T57" s="69"/>
      <c r="U57" s="70">
        <v>6</v>
      </c>
      <c r="V57" s="69">
        <f t="shared" si="7"/>
        <v>-480</v>
      </c>
      <c r="W57" s="71">
        <f t="shared" si="12"/>
        <v>3413</v>
      </c>
      <c r="X57" s="72">
        <f t="shared" si="13"/>
        <v>11220</v>
      </c>
      <c r="Y57" s="73">
        <v>118988.48</v>
      </c>
      <c r="Z57" s="74">
        <f t="shared" si="14"/>
        <v>120293.48</v>
      </c>
      <c r="AA57" s="75">
        <f t="shared" si="15"/>
        <v>0.01096744827734584</v>
      </c>
    </row>
    <row r="58" spans="1:27" s="76" customFormat="1" ht="12.75">
      <c r="A58" s="96" t="s">
        <v>111</v>
      </c>
      <c r="B58" s="97" t="s">
        <v>110</v>
      </c>
      <c r="C58" s="98"/>
      <c r="D58" s="62">
        <v>678</v>
      </c>
      <c r="E58" s="62">
        <v>693</v>
      </c>
      <c r="F58" s="62"/>
      <c r="G58" s="63"/>
      <c r="H58" s="64">
        <v>100206.91</v>
      </c>
      <c r="I58" s="65"/>
      <c r="J58" s="65"/>
      <c r="K58" s="66">
        <f t="shared" si="9"/>
        <v>100206.91</v>
      </c>
      <c r="L58" s="47">
        <v>56.91594516594517</v>
      </c>
      <c r="M58" s="48">
        <v>2.238948008485612</v>
      </c>
      <c r="N58" s="67">
        <f t="shared" si="6"/>
        <v>-3</v>
      </c>
      <c r="O58" s="68">
        <f t="shared" si="10"/>
        <v>-3006</v>
      </c>
      <c r="P58" s="68">
        <f t="shared" si="11"/>
        <v>11781</v>
      </c>
      <c r="Q58" s="51">
        <v>0</v>
      </c>
      <c r="R58" s="68"/>
      <c r="S58" s="68"/>
      <c r="T58" s="69"/>
      <c r="U58" s="70">
        <v>11</v>
      </c>
      <c r="V58" s="69">
        <f t="shared" si="7"/>
        <v>-880</v>
      </c>
      <c r="W58" s="71">
        <f t="shared" si="12"/>
        <v>5960.2</v>
      </c>
      <c r="X58" s="72">
        <f t="shared" si="13"/>
        <v>13855.2</v>
      </c>
      <c r="Y58" s="73">
        <v>107576.11</v>
      </c>
      <c r="Z58" s="74">
        <f t="shared" si="14"/>
        <v>114062.11</v>
      </c>
      <c r="AA58" s="75">
        <f t="shared" si="15"/>
        <v>0.06029219684556357</v>
      </c>
    </row>
    <row r="59" spans="1:27" s="76" customFormat="1" ht="12.75">
      <c r="A59" s="93" t="s">
        <v>93</v>
      </c>
      <c r="B59" s="94" t="s">
        <v>110</v>
      </c>
      <c r="C59" s="95" t="s">
        <v>36</v>
      </c>
      <c r="D59" s="62">
        <v>245</v>
      </c>
      <c r="E59" s="62">
        <v>236</v>
      </c>
      <c r="F59" s="62"/>
      <c r="G59" s="63"/>
      <c r="H59" s="64">
        <v>63549.92</v>
      </c>
      <c r="I59" s="65">
        <v>3000</v>
      </c>
      <c r="J59" s="65"/>
      <c r="K59" s="66">
        <f t="shared" si="9"/>
        <v>66549.92</v>
      </c>
      <c r="L59" s="47">
        <v>24.056525423728814</v>
      </c>
      <c r="M59" s="48">
        <v>0.7131187272202233</v>
      </c>
      <c r="N59" s="67">
        <f t="shared" si="6"/>
        <v>3</v>
      </c>
      <c r="O59" s="68">
        <f t="shared" si="10"/>
        <v>1996</v>
      </c>
      <c r="P59" s="68">
        <f t="shared" si="11"/>
        <v>4012</v>
      </c>
      <c r="Q59" s="51">
        <v>460</v>
      </c>
      <c r="R59" s="68"/>
      <c r="S59" s="68"/>
      <c r="T59" s="69"/>
      <c r="U59" s="70">
        <v>5</v>
      </c>
      <c r="V59" s="69">
        <f t="shared" si="7"/>
        <v>-400</v>
      </c>
      <c r="W59" s="71">
        <f t="shared" si="12"/>
        <v>3035.4</v>
      </c>
      <c r="X59" s="72">
        <f t="shared" si="13"/>
        <v>9103.4</v>
      </c>
      <c r="Y59" s="73">
        <v>76862.52</v>
      </c>
      <c r="Z59" s="74">
        <f t="shared" si="14"/>
        <v>75653.31999999999</v>
      </c>
      <c r="AA59" s="75">
        <f t="shared" si="15"/>
        <v>-0.015731984847751696</v>
      </c>
    </row>
    <row r="60" spans="1:27" s="7" customFormat="1" ht="12.75">
      <c r="A60" s="96" t="s">
        <v>112</v>
      </c>
      <c r="B60" s="97" t="s">
        <v>110</v>
      </c>
      <c r="C60" s="98"/>
      <c r="D60" s="62">
        <v>602</v>
      </c>
      <c r="E60" s="62">
        <v>602</v>
      </c>
      <c r="F60" s="62">
        <v>54</v>
      </c>
      <c r="G60" s="63">
        <v>58</v>
      </c>
      <c r="H60" s="64">
        <v>93834.64</v>
      </c>
      <c r="I60" s="65"/>
      <c r="J60" s="65"/>
      <c r="K60" s="66">
        <f t="shared" si="9"/>
        <v>93834.64</v>
      </c>
      <c r="L60" s="47">
        <v>77.27250830564785</v>
      </c>
      <c r="M60" s="48">
        <v>2.5807100700898538</v>
      </c>
      <c r="N60" s="67">
        <f t="shared" si="6"/>
        <v>-7</v>
      </c>
      <c r="O60" s="68">
        <f t="shared" si="10"/>
        <v>-6568</v>
      </c>
      <c r="P60" s="68">
        <f t="shared" si="11"/>
        <v>10234</v>
      </c>
      <c r="Q60" s="51">
        <v>3600</v>
      </c>
      <c r="R60" s="68"/>
      <c r="S60" s="68"/>
      <c r="T60" s="69"/>
      <c r="U60" s="70">
        <v>7</v>
      </c>
      <c r="V60" s="69">
        <f t="shared" si="7"/>
        <v>-560</v>
      </c>
      <c r="W60" s="71">
        <f t="shared" si="12"/>
        <v>5377.8</v>
      </c>
      <c r="X60" s="72">
        <f t="shared" si="13"/>
        <v>12083.8</v>
      </c>
      <c r="Y60" s="73">
        <v>107983.44</v>
      </c>
      <c r="Z60" s="74">
        <f t="shared" si="14"/>
        <v>105918.44</v>
      </c>
      <c r="AA60" s="75">
        <f t="shared" si="15"/>
        <v>-0.01912330261010392</v>
      </c>
    </row>
    <row r="61" spans="1:27" s="7" customFormat="1" ht="12.75">
      <c r="A61" s="96" t="s">
        <v>113</v>
      </c>
      <c r="B61" s="97" t="s">
        <v>114</v>
      </c>
      <c r="C61" s="98"/>
      <c r="D61" s="62">
        <v>478</v>
      </c>
      <c r="E61" s="62">
        <v>469</v>
      </c>
      <c r="F61" s="62"/>
      <c r="G61" s="63"/>
      <c r="H61" s="64">
        <v>147443.48</v>
      </c>
      <c r="I61" s="65"/>
      <c r="J61" s="65"/>
      <c r="K61" s="66">
        <f t="shared" si="9"/>
        <v>147443.48</v>
      </c>
      <c r="L61" s="47">
        <v>47.7817697228145</v>
      </c>
      <c r="M61" s="48">
        <v>1.2863581226432188</v>
      </c>
      <c r="N61" s="67">
        <f t="shared" si="6"/>
        <v>0</v>
      </c>
      <c r="O61" s="68">
        <f t="shared" si="10"/>
        <v>0</v>
      </c>
      <c r="P61" s="68">
        <f t="shared" si="11"/>
        <v>7973</v>
      </c>
      <c r="Q61" s="51">
        <v>0</v>
      </c>
      <c r="R61" s="68"/>
      <c r="S61" s="68"/>
      <c r="T61" s="69"/>
      <c r="U61" s="70">
        <v>9</v>
      </c>
      <c r="V61" s="69">
        <f t="shared" si="7"/>
        <v>-720</v>
      </c>
      <c r="W61" s="71">
        <f t="shared" si="12"/>
        <v>4526.6</v>
      </c>
      <c r="X61" s="72">
        <f t="shared" si="13"/>
        <v>11779.6</v>
      </c>
      <c r="Y61" s="73">
        <v>164576.68</v>
      </c>
      <c r="Z61" s="74">
        <f t="shared" si="14"/>
        <v>159223.08000000002</v>
      </c>
      <c r="AA61" s="75">
        <f t="shared" si="15"/>
        <v>-0.032529517547686446</v>
      </c>
    </row>
    <row r="62" spans="1:27" s="7" customFormat="1" ht="12.75">
      <c r="A62" s="96" t="s">
        <v>115</v>
      </c>
      <c r="B62" s="97" t="s">
        <v>116</v>
      </c>
      <c r="C62" s="98"/>
      <c r="D62" s="62">
        <v>552</v>
      </c>
      <c r="E62" s="62">
        <v>539</v>
      </c>
      <c r="F62" s="62"/>
      <c r="G62" s="63"/>
      <c r="H62" s="64">
        <v>69120.63</v>
      </c>
      <c r="I62" s="65">
        <v>2000</v>
      </c>
      <c r="J62" s="65"/>
      <c r="K62" s="66">
        <f t="shared" si="9"/>
        <v>71120.63</v>
      </c>
      <c r="L62" s="47">
        <v>10.539239332096475</v>
      </c>
      <c r="M62" s="48">
        <v>0.4658557003224206</v>
      </c>
      <c r="N62" s="67">
        <f t="shared" si="6"/>
        <v>3</v>
      </c>
      <c r="O62" s="68">
        <f t="shared" si="10"/>
        <v>2134</v>
      </c>
      <c r="P62" s="68">
        <f t="shared" si="11"/>
        <v>9163</v>
      </c>
      <c r="Q62" s="51">
        <v>3600</v>
      </c>
      <c r="R62" s="68">
        <v>2000</v>
      </c>
      <c r="S62" s="68"/>
      <c r="T62" s="69"/>
      <c r="U62" s="70">
        <v>8</v>
      </c>
      <c r="V62" s="69">
        <f t="shared" si="7"/>
        <v>-640</v>
      </c>
      <c r="W62" s="71">
        <f t="shared" si="12"/>
        <v>4974.6</v>
      </c>
      <c r="X62" s="72">
        <f t="shared" si="13"/>
        <v>21231.6</v>
      </c>
      <c r="Y62" s="73">
        <v>91236.43</v>
      </c>
      <c r="Z62" s="74">
        <f t="shared" si="14"/>
        <v>92352.23000000001</v>
      </c>
      <c r="AA62" s="75">
        <f t="shared" si="15"/>
        <v>0.01222976392215278</v>
      </c>
    </row>
    <row r="63" spans="1:27" s="7" customFormat="1" ht="12.75">
      <c r="A63" s="93" t="s">
        <v>117</v>
      </c>
      <c r="B63" s="94" t="s">
        <v>118</v>
      </c>
      <c r="C63" s="95" t="s">
        <v>36</v>
      </c>
      <c r="D63" s="62">
        <v>403</v>
      </c>
      <c r="E63" s="62">
        <v>400</v>
      </c>
      <c r="F63" s="62"/>
      <c r="G63" s="63"/>
      <c r="H63" s="64">
        <v>88542.65</v>
      </c>
      <c r="I63" s="65"/>
      <c r="J63" s="65"/>
      <c r="K63" s="66">
        <f t="shared" si="9"/>
        <v>88542.65</v>
      </c>
      <c r="L63" s="47">
        <v>58.3854</v>
      </c>
      <c r="M63" s="48">
        <v>2.0688161454783955</v>
      </c>
      <c r="N63" s="67">
        <f t="shared" si="6"/>
        <v>-3</v>
      </c>
      <c r="O63" s="68">
        <f t="shared" si="10"/>
        <v>-2656</v>
      </c>
      <c r="P63" s="68">
        <f t="shared" si="11"/>
        <v>6800</v>
      </c>
      <c r="Q63" s="51">
        <v>3600</v>
      </c>
      <c r="R63" s="68"/>
      <c r="S63" s="68"/>
      <c r="T63" s="69"/>
      <c r="U63" s="70">
        <v>9</v>
      </c>
      <c r="V63" s="69">
        <f t="shared" si="7"/>
        <v>-720</v>
      </c>
      <c r="W63" s="71">
        <f t="shared" si="12"/>
        <v>4085</v>
      </c>
      <c r="X63" s="72">
        <f t="shared" si="13"/>
        <v>11109</v>
      </c>
      <c r="Y63" s="73">
        <v>100524.65</v>
      </c>
      <c r="Z63" s="74">
        <f t="shared" si="14"/>
        <v>99651.65</v>
      </c>
      <c r="AA63" s="75">
        <f t="shared" si="15"/>
        <v>-0.00868443710075091</v>
      </c>
    </row>
    <row r="64" spans="1:27" s="76" customFormat="1" ht="12.75">
      <c r="A64" s="93" t="s">
        <v>119</v>
      </c>
      <c r="B64" s="94" t="s">
        <v>118</v>
      </c>
      <c r="C64" s="95" t="s">
        <v>36</v>
      </c>
      <c r="D64" s="62">
        <v>428</v>
      </c>
      <c r="E64" s="62">
        <v>406</v>
      </c>
      <c r="F64" s="62">
        <v>27</v>
      </c>
      <c r="G64" s="63">
        <v>11</v>
      </c>
      <c r="H64" s="64">
        <v>117251.28</v>
      </c>
      <c r="I64" s="102"/>
      <c r="J64" s="102"/>
      <c r="K64" s="66">
        <f t="shared" si="9"/>
        <v>117251.28</v>
      </c>
      <c r="L64" s="47">
        <v>83.36435960591133</v>
      </c>
      <c r="M64" s="48">
        <v>1.9413489540950841</v>
      </c>
      <c r="N64" s="67">
        <f>IF(AND(L64&lt;=50,M64&lt;=1),3,IF(AND(L64&lt;=50,M64&gt;1),0,IF(AND(L64&gt;=62,M64&lt;3),-7,IF(AND(L64&gt;=62,M64&gt;=3),-15,IF(AND(L64&lt;=61),-3)))))</f>
        <v>-7</v>
      </c>
      <c r="O64" s="68">
        <f t="shared" si="10"/>
        <v>-8208</v>
      </c>
      <c r="P64" s="68">
        <f t="shared" si="11"/>
        <v>6902</v>
      </c>
      <c r="Q64" s="51">
        <v>750</v>
      </c>
      <c r="R64" s="103"/>
      <c r="S64" s="103"/>
      <c r="T64" s="104"/>
      <c r="U64" s="105">
        <v>12</v>
      </c>
      <c r="V64" s="69">
        <f t="shared" si="7"/>
        <v>-960</v>
      </c>
      <c r="W64" s="71">
        <f t="shared" si="12"/>
        <v>4123.4</v>
      </c>
      <c r="X64" s="72">
        <f t="shared" si="13"/>
        <v>2607.3999999999996</v>
      </c>
      <c r="Y64" s="73">
        <v>128794.08</v>
      </c>
      <c r="Z64" s="74">
        <f t="shared" si="14"/>
        <v>119858.68</v>
      </c>
      <c r="AA64" s="75">
        <f t="shared" si="15"/>
        <v>-0.0693774123779603</v>
      </c>
    </row>
    <row r="65" spans="1:27" s="7" customFormat="1" ht="12.75">
      <c r="A65" s="106" t="s">
        <v>120</v>
      </c>
      <c r="B65" s="107" t="s">
        <v>121</v>
      </c>
      <c r="C65" s="108"/>
      <c r="D65" s="62">
        <v>499</v>
      </c>
      <c r="E65" s="62">
        <v>490</v>
      </c>
      <c r="F65" s="62"/>
      <c r="G65" s="63"/>
      <c r="H65" s="64">
        <v>105829.56</v>
      </c>
      <c r="I65" s="65"/>
      <c r="J65" s="65"/>
      <c r="K65" s="66">
        <f t="shared" si="9"/>
        <v>105829.56</v>
      </c>
      <c r="L65" s="47">
        <v>60.13218367346939</v>
      </c>
      <c r="M65" s="48">
        <v>1.5373874519507233</v>
      </c>
      <c r="N65" s="67">
        <f t="shared" si="6"/>
        <v>-3</v>
      </c>
      <c r="O65" s="68">
        <f t="shared" si="10"/>
        <v>-3175</v>
      </c>
      <c r="P65" s="68">
        <f t="shared" si="11"/>
        <v>8330</v>
      </c>
      <c r="Q65" s="51">
        <v>10800</v>
      </c>
      <c r="R65" s="68"/>
      <c r="S65" s="68"/>
      <c r="T65" s="69"/>
      <c r="U65" s="70">
        <v>8</v>
      </c>
      <c r="V65" s="69">
        <f t="shared" si="7"/>
        <v>-640</v>
      </c>
      <c r="W65" s="71">
        <f t="shared" si="12"/>
        <v>4661</v>
      </c>
      <c r="X65" s="72">
        <f t="shared" si="13"/>
        <v>19976</v>
      </c>
      <c r="Y65" s="73">
        <v>124540.16</v>
      </c>
      <c r="Z65" s="74">
        <f t="shared" si="14"/>
        <v>125805.56</v>
      </c>
      <c r="AA65" s="75">
        <f t="shared" si="15"/>
        <v>0.010160577921210268</v>
      </c>
    </row>
    <row r="66" spans="1:27" s="7" customFormat="1" ht="12.75">
      <c r="A66" s="96" t="s">
        <v>122</v>
      </c>
      <c r="B66" s="97" t="s">
        <v>123</v>
      </c>
      <c r="C66" s="98"/>
      <c r="D66" s="62">
        <v>300</v>
      </c>
      <c r="E66" s="62">
        <v>300</v>
      </c>
      <c r="F66" s="62"/>
      <c r="G66" s="63"/>
      <c r="H66" s="64">
        <v>79171.76</v>
      </c>
      <c r="I66" s="65"/>
      <c r="J66" s="65"/>
      <c r="K66" s="66">
        <f t="shared" si="9"/>
        <v>79171.76</v>
      </c>
      <c r="L66" s="47">
        <v>31.034166666666668</v>
      </c>
      <c r="M66" s="48">
        <v>0.9544749216654452</v>
      </c>
      <c r="N66" s="67">
        <f t="shared" si="6"/>
        <v>3</v>
      </c>
      <c r="O66" s="68">
        <f t="shared" si="10"/>
        <v>2375</v>
      </c>
      <c r="P66" s="68">
        <f t="shared" si="11"/>
        <v>5100</v>
      </c>
      <c r="Q66" s="51">
        <v>0</v>
      </c>
      <c r="R66" s="68"/>
      <c r="S66" s="68"/>
      <c r="T66" s="69"/>
      <c r="U66" s="70">
        <v>6</v>
      </c>
      <c r="V66" s="69">
        <f t="shared" si="7"/>
        <v>-480</v>
      </c>
      <c r="W66" s="71">
        <f t="shared" si="12"/>
        <v>3445</v>
      </c>
      <c r="X66" s="72">
        <f t="shared" si="13"/>
        <v>10440</v>
      </c>
      <c r="Y66" s="73">
        <v>89141.76</v>
      </c>
      <c r="Z66" s="74">
        <f t="shared" si="14"/>
        <v>89611.76</v>
      </c>
      <c r="AA66" s="75">
        <f t="shared" si="15"/>
        <v>0.00527250078975331</v>
      </c>
    </row>
    <row r="67" spans="1:27" s="76" customFormat="1" ht="12.75">
      <c r="A67" s="96" t="s">
        <v>124</v>
      </c>
      <c r="B67" s="97" t="s">
        <v>125</v>
      </c>
      <c r="C67" s="98"/>
      <c r="D67" s="62">
        <v>507</v>
      </c>
      <c r="E67" s="62">
        <v>515</v>
      </c>
      <c r="F67" s="62"/>
      <c r="G67" s="63"/>
      <c r="H67" s="64">
        <v>106397.75</v>
      </c>
      <c r="I67" s="65"/>
      <c r="J67" s="65"/>
      <c r="K67" s="66">
        <f aca="true" t="shared" si="16" ref="K67:K98">SUM(H67:J67)</f>
        <v>106397.75</v>
      </c>
      <c r="L67" s="47">
        <v>31.81250485436893</v>
      </c>
      <c r="M67" s="48">
        <v>0.8698490120075016</v>
      </c>
      <c r="N67" s="67">
        <f t="shared" si="6"/>
        <v>3</v>
      </c>
      <c r="O67" s="68">
        <f aca="true" t="shared" si="17" ref="O67:O98">ROUND(K67*N67/100,0)</f>
        <v>3192</v>
      </c>
      <c r="P67" s="68">
        <f aca="true" t="shared" si="18" ref="P67:P98">E67*17</f>
        <v>8755</v>
      </c>
      <c r="Q67" s="51">
        <v>3600</v>
      </c>
      <c r="R67" s="68"/>
      <c r="S67" s="68"/>
      <c r="T67" s="69"/>
      <c r="U67" s="70">
        <v>10</v>
      </c>
      <c r="V67" s="69">
        <f t="shared" si="7"/>
        <v>-800</v>
      </c>
      <c r="W67" s="71">
        <f aca="true" t="shared" si="19" ref="W67:W98">E67*6.4+1525</f>
        <v>4821</v>
      </c>
      <c r="X67" s="72">
        <f aca="true" t="shared" si="20" ref="X67:X98">O67+P67+Q67+R67+S67+T67+V67+W67</f>
        <v>19568</v>
      </c>
      <c r="Y67" s="73">
        <v>125301.55</v>
      </c>
      <c r="Z67" s="74">
        <f aca="true" t="shared" si="21" ref="Z67:Z98">X67+K67</f>
        <v>125965.75</v>
      </c>
      <c r="AA67" s="75">
        <f aca="true" t="shared" si="22" ref="AA67:AA98">(Z67-Y67)/Y67</f>
        <v>0.005300812320358344</v>
      </c>
    </row>
    <row r="68" spans="1:27" s="7" customFormat="1" ht="12.75">
      <c r="A68" s="96" t="s">
        <v>126</v>
      </c>
      <c r="B68" s="97" t="s">
        <v>127</v>
      </c>
      <c r="C68" s="98"/>
      <c r="D68" s="62">
        <v>673</v>
      </c>
      <c r="E68" s="62">
        <v>640</v>
      </c>
      <c r="F68" s="62"/>
      <c r="G68" s="63"/>
      <c r="H68" s="64">
        <v>139975.31</v>
      </c>
      <c r="I68" s="65"/>
      <c r="J68" s="65">
        <v>3000</v>
      </c>
      <c r="K68" s="66">
        <f t="shared" si="16"/>
        <v>142975.31</v>
      </c>
      <c r="L68" s="47">
        <v>23.323078125000002</v>
      </c>
      <c r="M68" s="48">
        <v>0.8608383507866235</v>
      </c>
      <c r="N68" s="67">
        <f aca="true" t="shared" si="23" ref="N68:N101">IF(AND(L68&lt;=50,M68&lt;=1),3,IF(AND(L68&lt;=50,M68&gt;1),0,IF(AND(L68&gt;=62,M68&lt;3),-7,IF(AND(L68&gt;=62,M68&gt;=3),-15,IF(AND(L68&lt;=61),-3)))))</f>
        <v>3</v>
      </c>
      <c r="O68" s="68">
        <f t="shared" si="17"/>
        <v>4289</v>
      </c>
      <c r="P68" s="68">
        <f t="shared" si="18"/>
        <v>10880</v>
      </c>
      <c r="Q68" s="51">
        <v>3600</v>
      </c>
      <c r="R68" s="68"/>
      <c r="S68" s="68"/>
      <c r="T68" s="69"/>
      <c r="U68" s="70">
        <v>8</v>
      </c>
      <c r="V68" s="69">
        <f aca="true" t="shared" si="24" ref="V68:V106">U68*-80</f>
        <v>-640</v>
      </c>
      <c r="W68" s="71">
        <f t="shared" si="19"/>
        <v>5621</v>
      </c>
      <c r="X68" s="72">
        <f t="shared" si="20"/>
        <v>23750</v>
      </c>
      <c r="Y68" s="73">
        <v>164118.51</v>
      </c>
      <c r="Z68" s="74">
        <f t="shared" si="21"/>
        <v>166725.31</v>
      </c>
      <c r="AA68" s="75">
        <f t="shared" si="22"/>
        <v>0.015883644081340905</v>
      </c>
    </row>
    <row r="69" spans="1:27" s="76" customFormat="1" ht="12.75">
      <c r="A69" s="96" t="s">
        <v>128</v>
      </c>
      <c r="B69" s="97" t="s">
        <v>129</v>
      </c>
      <c r="C69" s="98"/>
      <c r="D69" s="62">
        <v>671</v>
      </c>
      <c r="E69" s="62">
        <v>660</v>
      </c>
      <c r="F69" s="62"/>
      <c r="G69" s="63"/>
      <c r="H69" s="64">
        <v>85525.09</v>
      </c>
      <c r="I69" s="65"/>
      <c r="J69" s="65"/>
      <c r="K69" s="66">
        <f t="shared" si="16"/>
        <v>85525.09</v>
      </c>
      <c r="L69" s="47">
        <v>31.05</v>
      </c>
      <c r="M69" s="48">
        <v>1.26</v>
      </c>
      <c r="N69" s="67">
        <f t="shared" si="23"/>
        <v>0</v>
      </c>
      <c r="O69" s="68">
        <f t="shared" si="17"/>
        <v>0</v>
      </c>
      <c r="P69" s="68">
        <f t="shared" si="18"/>
        <v>11220</v>
      </c>
      <c r="Q69" s="51">
        <v>0</v>
      </c>
      <c r="R69" s="68"/>
      <c r="S69" s="68"/>
      <c r="T69" s="69"/>
      <c r="U69" s="70">
        <v>9</v>
      </c>
      <c r="V69" s="69">
        <f t="shared" si="24"/>
        <v>-720</v>
      </c>
      <c r="W69" s="71">
        <f t="shared" si="19"/>
        <v>5749</v>
      </c>
      <c r="X69" s="72">
        <f t="shared" si="20"/>
        <v>16249</v>
      </c>
      <c r="Y69" s="73">
        <v>104290.49</v>
      </c>
      <c r="Z69" s="74">
        <f t="shared" si="21"/>
        <v>101774.09</v>
      </c>
      <c r="AA69" s="75">
        <f t="shared" si="22"/>
        <v>-0.02412875804879245</v>
      </c>
    </row>
    <row r="70" spans="1:27" s="76" customFormat="1" ht="12.75">
      <c r="A70" s="96" t="s">
        <v>130</v>
      </c>
      <c r="B70" s="97" t="s">
        <v>129</v>
      </c>
      <c r="C70" s="98"/>
      <c r="D70" s="62">
        <v>747</v>
      </c>
      <c r="E70" s="62">
        <v>809</v>
      </c>
      <c r="F70" s="62">
        <v>47</v>
      </c>
      <c r="G70" s="63">
        <v>47</v>
      </c>
      <c r="H70" s="64">
        <v>175137.14</v>
      </c>
      <c r="I70" s="65"/>
      <c r="J70" s="65"/>
      <c r="K70" s="66">
        <f t="shared" si="16"/>
        <v>175137.14</v>
      </c>
      <c r="L70" s="47">
        <v>73.7944870210136</v>
      </c>
      <c r="M70" s="48">
        <v>2.2207709650154883</v>
      </c>
      <c r="N70" s="67">
        <f t="shared" si="23"/>
        <v>-7</v>
      </c>
      <c r="O70" s="68">
        <f t="shared" si="17"/>
        <v>-12260</v>
      </c>
      <c r="P70" s="68">
        <f t="shared" si="18"/>
        <v>13753</v>
      </c>
      <c r="Q70" s="51">
        <v>3900</v>
      </c>
      <c r="R70" s="68"/>
      <c r="S70" s="68"/>
      <c r="T70" s="69"/>
      <c r="U70" s="70">
        <v>14</v>
      </c>
      <c r="V70" s="69">
        <f t="shared" si="24"/>
        <v>-1120</v>
      </c>
      <c r="W70" s="71">
        <f t="shared" si="19"/>
        <v>6702.6</v>
      </c>
      <c r="X70" s="72">
        <f t="shared" si="20"/>
        <v>10975.6</v>
      </c>
      <c r="Y70" s="73">
        <v>192744.94</v>
      </c>
      <c r="Z70" s="74">
        <f t="shared" si="21"/>
        <v>186112.74000000002</v>
      </c>
      <c r="AA70" s="75">
        <f t="shared" si="22"/>
        <v>-0.03440920420530875</v>
      </c>
    </row>
    <row r="71" spans="1:27" s="7" customFormat="1" ht="12.75">
      <c r="A71" s="96" t="s">
        <v>131</v>
      </c>
      <c r="B71" s="97" t="s">
        <v>129</v>
      </c>
      <c r="C71" s="98"/>
      <c r="D71" s="109">
        <v>582</v>
      </c>
      <c r="E71" s="109">
        <v>593</v>
      </c>
      <c r="F71" s="62"/>
      <c r="G71" s="63"/>
      <c r="H71" s="64">
        <v>83865.18</v>
      </c>
      <c r="I71" s="65">
        <v>5000</v>
      </c>
      <c r="J71" s="65"/>
      <c r="K71" s="66">
        <f t="shared" si="16"/>
        <v>88865.18</v>
      </c>
      <c r="L71" s="47">
        <v>24.615885328836423</v>
      </c>
      <c r="M71" s="48">
        <v>0.9023743022112752</v>
      </c>
      <c r="N71" s="67">
        <f t="shared" si="23"/>
        <v>3</v>
      </c>
      <c r="O71" s="68">
        <f t="shared" si="17"/>
        <v>2666</v>
      </c>
      <c r="P71" s="68">
        <f t="shared" si="18"/>
        <v>10081</v>
      </c>
      <c r="Q71" s="51">
        <v>0</v>
      </c>
      <c r="R71" s="68"/>
      <c r="S71" s="68"/>
      <c r="T71" s="69"/>
      <c r="U71" s="70">
        <v>7</v>
      </c>
      <c r="V71" s="69">
        <f t="shared" si="24"/>
        <v>-560</v>
      </c>
      <c r="W71" s="71">
        <f t="shared" si="19"/>
        <v>5320.200000000001</v>
      </c>
      <c r="X71" s="72">
        <f t="shared" si="20"/>
        <v>17507.2</v>
      </c>
      <c r="Y71" s="73">
        <v>105518.98</v>
      </c>
      <c r="Z71" s="74">
        <f t="shared" si="21"/>
        <v>106372.37999999999</v>
      </c>
      <c r="AA71" s="75">
        <f t="shared" si="22"/>
        <v>0.008087644516654674</v>
      </c>
    </row>
    <row r="72" spans="1:27" s="7" customFormat="1" ht="12.75">
      <c r="A72" s="96" t="s">
        <v>132</v>
      </c>
      <c r="B72" s="97" t="s">
        <v>129</v>
      </c>
      <c r="C72" s="98"/>
      <c r="D72" s="109">
        <v>774</v>
      </c>
      <c r="E72" s="109">
        <v>761</v>
      </c>
      <c r="F72" s="62"/>
      <c r="G72" s="63"/>
      <c r="H72" s="64">
        <v>82366.7</v>
      </c>
      <c r="I72" s="65"/>
      <c r="J72" s="65"/>
      <c r="K72" s="66">
        <f t="shared" si="16"/>
        <v>82366.7</v>
      </c>
      <c r="L72" s="47">
        <v>10.247082785808146</v>
      </c>
      <c r="M72" s="48">
        <v>0.44001456026164676</v>
      </c>
      <c r="N72" s="67">
        <f t="shared" si="23"/>
        <v>3</v>
      </c>
      <c r="O72" s="68">
        <f t="shared" si="17"/>
        <v>2471</v>
      </c>
      <c r="P72" s="68">
        <f t="shared" si="18"/>
        <v>12937</v>
      </c>
      <c r="Q72" s="51">
        <v>808</v>
      </c>
      <c r="R72" s="68"/>
      <c r="S72" s="68"/>
      <c r="T72" s="69"/>
      <c r="U72" s="70">
        <v>10</v>
      </c>
      <c r="V72" s="69">
        <f t="shared" si="24"/>
        <v>-800</v>
      </c>
      <c r="W72" s="71">
        <f t="shared" si="19"/>
        <v>6395.400000000001</v>
      </c>
      <c r="X72" s="72">
        <f t="shared" si="20"/>
        <v>21811.4</v>
      </c>
      <c r="Y72" s="73">
        <v>104468.3</v>
      </c>
      <c r="Z72" s="74">
        <f t="shared" si="21"/>
        <v>104178.1</v>
      </c>
      <c r="AA72" s="75">
        <f t="shared" si="22"/>
        <v>-0.002777876159562251</v>
      </c>
    </row>
    <row r="73" spans="1:27" s="76" customFormat="1" ht="12.75">
      <c r="A73" s="96" t="s">
        <v>133</v>
      </c>
      <c r="B73" s="97" t="s">
        <v>129</v>
      </c>
      <c r="C73" s="98"/>
      <c r="D73" s="109">
        <v>498</v>
      </c>
      <c r="E73" s="109">
        <v>537</v>
      </c>
      <c r="F73" s="62"/>
      <c r="G73" s="63"/>
      <c r="H73" s="64">
        <v>112033.19</v>
      </c>
      <c r="I73" s="65">
        <v>5000</v>
      </c>
      <c r="J73" s="65"/>
      <c r="K73" s="66">
        <f t="shared" si="16"/>
        <v>117033.19</v>
      </c>
      <c r="L73" s="47">
        <v>25.40828677839851</v>
      </c>
      <c r="M73" s="48">
        <v>0.8067890849893918</v>
      </c>
      <c r="N73" s="67">
        <f t="shared" si="23"/>
        <v>3</v>
      </c>
      <c r="O73" s="68">
        <f t="shared" si="17"/>
        <v>3511</v>
      </c>
      <c r="P73" s="68">
        <f t="shared" si="18"/>
        <v>9129</v>
      </c>
      <c r="Q73" s="51">
        <v>0</v>
      </c>
      <c r="R73" s="68"/>
      <c r="S73" s="68"/>
      <c r="T73" s="69"/>
      <c r="U73" s="70">
        <v>18</v>
      </c>
      <c r="V73" s="69">
        <f t="shared" si="24"/>
        <v>-1440</v>
      </c>
      <c r="W73" s="71">
        <f t="shared" si="19"/>
        <v>4961.8</v>
      </c>
      <c r="X73" s="72">
        <f t="shared" si="20"/>
        <v>16161.8</v>
      </c>
      <c r="Y73" s="73">
        <v>139728.39</v>
      </c>
      <c r="Z73" s="74">
        <f t="shared" si="21"/>
        <v>133194.99</v>
      </c>
      <c r="AA73" s="75">
        <f t="shared" si="22"/>
        <v>-0.04675785643848056</v>
      </c>
    </row>
    <row r="74" spans="1:27" s="7" customFormat="1" ht="12.75">
      <c r="A74" s="96" t="s">
        <v>134</v>
      </c>
      <c r="B74" s="97" t="s">
        <v>135</v>
      </c>
      <c r="C74" s="98"/>
      <c r="D74" s="109">
        <v>413</v>
      </c>
      <c r="E74" s="109">
        <v>426</v>
      </c>
      <c r="F74" s="62"/>
      <c r="G74" s="63"/>
      <c r="H74" s="64">
        <v>94768.66</v>
      </c>
      <c r="I74" s="65"/>
      <c r="J74" s="65"/>
      <c r="K74" s="66">
        <f t="shared" si="16"/>
        <v>94768.66</v>
      </c>
      <c r="L74" s="47">
        <v>20.731267605633803</v>
      </c>
      <c r="M74" s="48">
        <v>0.7500144584354164</v>
      </c>
      <c r="N74" s="67">
        <f t="shared" si="23"/>
        <v>3</v>
      </c>
      <c r="O74" s="68">
        <f t="shared" si="17"/>
        <v>2843</v>
      </c>
      <c r="P74" s="68">
        <f t="shared" si="18"/>
        <v>7242</v>
      </c>
      <c r="Q74" s="51">
        <v>0</v>
      </c>
      <c r="R74" s="68"/>
      <c r="S74" s="68"/>
      <c r="T74" s="69"/>
      <c r="U74" s="70">
        <v>5</v>
      </c>
      <c r="V74" s="69">
        <f t="shared" si="24"/>
        <v>-400</v>
      </c>
      <c r="W74" s="71">
        <f t="shared" si="19"/>
        <v>4251.4</v>
      </c>
      <c r="X74" s="72">
        <f t="shared" si="20"/>
        <v>13936.4</v>
      </c>
      <c r="Y74" s="73">
        <v>108800.86</v>
      </c>
      <c r="Z74" s="74">
        <f t="shared" si="21"/>
        <v>108705.06</v>
      </c>
      <c r="AA74" s="75">
        <f t="shared" si="22"/>
        <v>-0.0008805077459865933</v>
      </c>
    </row>
    <row r="75" spans="1:27" s="7" customFormat="1" ht="12.75">
      <c r="A75" s="96" t="s">
        <v>136</v>
      </c>
      <c r="B75" s="97" t="s">
        <v>137</v>
      </c>
      <c r="C75" s="98"/>
      <c r="D75" s="109">
        <v>694</v>
      </c>
      <c r="E75" s="109">
        <v>696</v>
      </c>
      <c r="F75" s="62">
        <v>58</v>
      </c>
      <c r="G75" s="63">
        <v>58</v>
      </c>
      <c r="H75" s="64">
        <v>119961.85</v>
      </c>
      <c r="I75" s="65"/>
      <c r="J75" s="65">
        <v>8000</v>
      </c>
      <c r="K75" s="66">
        <f t="shared" si="16"/>
        <v>127961.85</v>
      </c>
      <c r="L75" s="47">
        <v>42.697155172413794</v>
      </c>
      <c r="M75" s="48">
        <v>1.4096012215156957</v>
      </c>
      <c r="N75" s="67">
        <f t="shared" si="23"/>
        <v>0</v>
      </c>
      <c r="O75" s="68">
        <f t="shared" si="17"/>
        <v>0</v>
      </c>
      <c r="P75" s="68">
        <f t="shared" si="18"/>
        <v>11832</v>
      </c>
      <c r="Q75" s="51">
        <v>0</v>
      </c>
      <c r="R75" s="68"/>
      <c r="S75" s="68"/>
      <c r="T75" s="69"/>
      <c r="U75" s="70">
        <v>15</v>
      </c>
      <c r="V75" s="69">
        <f t="shared" si="24"/>
        <v>-1200</v>
      </c>
      <c r="W75" s="71">
        <f t="shared" si="19"/>
        <v>5979.400000000001</v>
      </c>
      <c r="X75" s="72">
        <f t="shared" si="20"/>
        <v>16611.4</v>
      </c>
      <c r="Y75" s="73">
        <v>152525.45</v>
      </c>
      <c r="Z75" s="74">
        <f t="shared" si="21"/>
        <v>144573.25</v>
      </c>
      <c r="AA75" s="75">
        <f t="shared" si="22"/>
        <v>-0.05213687289563815</v>
      </c>
    </row>
    <row r="76" spans="1:27" s="7" customFormat="1" ht="12.75">
      <c r="A76" s="96" t="s">
        <v>132</v>
      </c>
      <c r="B76" s="97" t="s">
        <v>137</v>
      </c>
      <c r="C76" s="98"/>
      <c r="D76" s="109">
        <v>653</v>
      </c>
      <c r="E76" s="109">
        <v>654</v>
      </c>
      <c r="F76" s="62"/>
      <c r="G76" s="63"/>
      <c r="H76" s="64">
        <v>108183.47</v>
      </c>
      <c r="I76" s="65"/>
      <c r="J76" s="65"/>
      <c r="K76" s="66">
        <f t="shared" si="16"/>
        <v>108183.47</v>
      </c>
      <c r="L76" s="47">
        <v>42.79151376146789</v>
      </c>
      <c r="M76" s="48">
        <v>1.6577679835067027</v>
      </c>
      <c r="N76" s="67">
        <f t="shared" si="23"/>
        <v>0</v>
      </c>
      <c r="O76" s="68">
        <f t="shared" si="17"/>
        <v>0</v>
      </c>
      <c r="P76" s="68">
        <f t="shared" si="18"/>
        <v>11118</v>
      </c>
      <c r="Q76" s="51">
        <v>0</v>
      </c>
      <c r="R76" s="68"/>
      <c r="S76" s="68"/>
      <c r="T76" s="69"/>
      <c r="U76" s="70">
        <v>12</v>
      </c>
      <c r="V76" s="69">
        <f t="shared" si="24"/>
        <v>-960</v>
      </c>
      <c r="W76" s="71">
        <f t="shared" si="19"/>
        <v>5710.6</v>
      </c>
      <c r="X76" s="72">
        <f t="shared" si="20"/>
        <v>15868.6</v>
      </c>
      <c r="Y76" s="73">
        <v>126935.67</v>
      </c>
      <c r="Z76" s="74">
        <f t="shared" si="21"/>
        <v>124052.07</v>
      </c>
      <c r="AA76" s="75">
        <f t="shared" si="22"/>
        <v>-0.022717018785972386</v>
      </c>
    </row>
    <row r="77" spans="1:27" s="76" customFormat="1" ht="12.75">
      <c r="A77" s="96" t="s">
        <v>101</v>
      </c>
      <c r="B77" s="97" t="s">
        <v>138</v>
      </c>
      <c r="C77" s="98"/>
      <c r="D77" s="109">
        <v>376</v>
      </c>
      <c r="E77" s="109">
        <v>365</v>
      </c>
      <c r="F77" s="62"/>
      <c r="G77" s="63"/>
      <c r="H77" s="64">
        <v>97910.81</v>
      </c>
      <c r="I77" s="65"/>
      <c r="J77" s="65"/>
      <c r="K77" s="66">
        <f t="shared" si="16"/>
        <v>97910.81</v>
      </c>
      <c r="L77" s="47">
        <v>29.94</v>
      </c>
      <c r="M77" s="48">
        <v>0.83</v>
      </c>
      <c r="N77" s="67">
        <f t="shared" si="23"/>
        <v>3</v>
      </c>
      <c r="O77" s="68">
        <f t="shared" si="17"/>
        <v>2937</v>
      </c>
      <c r="P77" s="68">
        <f t="shared" si="18"/>
        <v>6205</v>
      </c>
      <c r="Q77" s="51">
        <v>0</v>
      </c>
      <c r="R77" s="68"/>
      <c r="S77" s="68"/>
      <c r="T77" s="69"/>
      <c r="U77" s="70">
        <v>7</v>
      </c>
      <c r="V77" s="69">
        <f t="shared" si="24"/>
        <v>-560</v>
      </c>
      <c r="W77" s="71">
        <f t="shared" si="19"/>
        <v>3861</v>
      </c>
      <c r="X77" s="72">
        <f t="shared" si="20"/>
        <v>12443</v>
      </c>
      <c r="Y77" s="73">
        <v>109996.21</v>
      </c>
      <c r="Z77" s="74">
        <f t="shared" si="21"/>
        <v>110353.81</v>
      </c>
      <c r="AA77" s="75">
        <f t="shared" si="22"/>
        <v>0.003251021103363391</v>
      </c>
    </row>
    <row r="78" spans="1:27" s="76" customFormat="1" ht="12.75">
      <c r="A78" s="96" t="s">
        <v>139</v>
      </c>
      <c r="B78" s="97" t="s">
        <v>138</v>
      </c>
      <c r="C78" s="98"/>
      <c r="D78" s="109">
        <v>583</v>
      </c>
      <c r="E78" s="109">
        <v>560</v>
      </c>
      <c r="F78" s="62">
        <v>54</v>
      </c>
      <c r="G78" s="63">
        <v>63</v>
      </c>
      <c r="H78" s="64">
        <v>169534.43</v>
      </c>
      <c r="I78" s="65"/>
      <c r="J78" s="65"/>
      <c r="K78" s="66">
        <f t="shared" si="16"/>
        <v>169534.43</v>
      </c>
      <c r="L78" s="47">
        <v>85.14273214285714</v>
      </c>
      <c r="M78" s="48">
        <v>2.1</v>
      </c>
      <c r="N78" s="67">
        <f t="shared" si="23"/>
        <v>-7</v>
      </c>
      <c r="O78" s="68">
        <f t="shared" si="17"/>
        <v>-11867</v>
      </c>
      <c r="P78" s="68">
        <f t="shared" si="18"/>
        <v>9520</v>
      </c>
      <c r="Q78" s="51">
        <v>3900</v>
      </c>
      <c r="R78" s="68"/>
      <c r="S78" s="68"/>
      <c r="T78" s="69"/>
      <c r="U78" s="70">
        <v>16</v>
      </c>
      <c r="V78" s="69">
        <f t="shared" si="24"/>
        <v>-1280</v>
      </c>
      <c r="W78" s="71">
        <f t="shared" si="19"/>
        <v>5109</v>
      </c>
      <c r="X78" s="72">
        <f t="shared" si="20"/>
        <v>5382</v>
      </c>
      <c r="Y78" s="73">
        <v>191944.63</v>
      </c>
      <c r="Z78" s="74">
        <f t="shared" si="21"/>
        <v>174916.43</v>
      </c>
      <c r="AA78" s="75">
        <f t="shared" si="22"/>
        <v>-0.08871412552672096</v>
      </c>
    </row>
    <row r="79" spans="1:27" s="7" customFormat="1" ht="12.75">
      <c r="A79" s="96" t="s">
        <v>140</v>
      </c>
      <c r="B79" s="97" t="s">
        <v>138</v>
      </c>
      <c r="C79" s="98"/>
      <c r="D79" s="109">
        <v>505</v>
      </c>
      <c r="E79" s="109">
        <v>542</v>
      </c>
      <c r="F79" s="62"/>
      <c r="G79" s="63"/>
      <c r="H79" s="64">
        <v>103699.93</v>
      </c>
      <c r="I79" s="65"/>
      <c r="J79" s="65"/>
      <c r="K79" s="66">
        <f t="shared" si="16"/>
        <v>103699.93</v>
      </c>
      <c r="L79" s="47">
        <v>68.35</v>
      </c>
      <c r="M79" s="48">
        <v>2.64</v>
      </c>
      <c r="N79" s="67">
        <f t="shared" si="23"/>
        <v>-7</v>
      </c>
      <c r="O79" s="68">
        <f t="shared" si="17"/>
        <v>-7259</v>
      </c>
      <c r="P79" s="68">
        <f t="shared" si="18"/>
        <v>9214</v>
      </c>
      <c r="Q79" s="51">
        <v>460</v>
      </c>
      <c r="R79" s="68"/>
      <c r="S79" s="68"/>
      <c r="T79" s="69"/>
      <c r="U79" s="70">
        <v>8</v>
      </c>
      <c r="V79" s="69">
        <f t="shared" si="24"/>
        <v>-640</v>
      </c>
      <c r="W79" s="71">
        <f t="shared" si="19"/>
        <v>4993.8</v>
      </c>
      <c r="X79" s="72">
        <f t="shared" si="20"/>
        <v>6768.8</v>
      </c>
      <c r="Y79" s="73">
        <v>118908.93</v>
      </c>
      <c r="Z79" s="74">
        <f t="shared" si="21"/>
        <v>110468.73</v>
      </c>
      <c r="AA79" s="75">
        <f t="shared" si="22"/>
        <v>-0.07098037128077762</v>
      </c>
    </row>
    <row r="80" spans="1:27" s="7" customFormat="1" ht="12.75">
      <c r="A80" s="93" t="s">
        <v>141</v>
      </c>
      <c r="B80" s="94" t="s">
        <v>142</v>
      </c>
      <c r="C80" s="95" t="s">
        <v>36</v>
      </c>
      <c r="D80" s="62">
        <v>547</v>
      </c>
      <c r="E80" s="62">
        <v>576</v>
      </c>
      <c r="F80" s="62"/>
      <c r="G80" s="63"/>
      <c r="H80" s="64">
        <v>138157.87</v>
      </c>
      <c r="I80" s="65">
        <v>8000</v>
      </c>
      <c r="J80" s="65">
        <v>12000</v>
      </c>
      <c r="K80" s="66">
        <f t="shared" si="16"/>
        <v>158157.87</v>
      </c>
      <c r="L80" s="47">
        <v>4.629930555555556</v>
      </c>
      <c r="M80" s="48">
        <v>0.1310999354587807</v>
      </c>
      <c r="N80" s="67">
        <f t="shared" si="23"/>
        <v>3</v>
      </c>
      <c r="O80" s="68">
        <f t="shared" si="17"/>
        <v>4745</v>
      </c>
      <c r="P80" s="68">
        <f t="shared" si="18"/>
        <v>9792</v>
      </c>
      <c r="Q80" s="51">
        <v>0</v>
      </c>
      <c r="R80" s="68"/>
      <c r="S80" s="68"/>
      <c r="T80" s="69"/>
      <c r="U80" s="70">
        <v>10</v>
      </c>
      <c r="V80" s="69">
        <f t="shared" si="24"/>
        <v>-800</v>
      </c>
      <c r="W80" s="71">
        <f t="shared" si="19"/>
        <v>5211.4</v>
      </c>
      <c r="X80" s="72">
        <f t="shared" si="20"/>
        <v>18948.4</v>
      </c>
      <c r="Y80" s="73">
        <v>179143.87</v>
      </c>
      <c r="Z80" s="74">
        <f t="shared" si="21"/>
        <v>177106.27</v>
      </c>
      <c r="AA80" s="75">
        <f t="shared" si="22"/>
        <v>-0.011374098371325829</v>
      </c>
    </row>
    <row r="81" spans="1:27" s="76" customFormat="1" ht="12.75">
      <c r="A81" s="96" t="s">
        <v>143</v>
      </c>
      <c r="B81" s="97" t="s">
        <v>144</v>
      </c>
      <c r="C81" s="98"/>
      <c r="D81" s="109">
        <v>364</v>
      </c>
      <c r="E81" s="109">
        <v>385</v>
      </c>
      <c r="F81" s="62"/>
      <c r="G81" s="63"/>
      <c r="H81" s="64">
        <v>95911.47</v>
      </c>
      <c r="I81" s="99"/>
      <c r="J81" s="99"/>
      <c r="K81" s="66">
        <f t="shared" si="16"/>
        <v>95911.47</v>
      </c>
      <c r="L81" s="47">
        <v>31.54387012987013</v>
      </c>
      <c r="M81" s="48">
        <v>0.8616234837644811</v>
      </c>
      <c r="N81" s="67">
        <f t="shared" si="23"/>
        <v>3</v>
      </c>
      <c r="O81" s="68">
        <f t="shared" si="17"/>
        <v>2877</v>
      </c>
      <c r="P81" s="68">
        <f t="shared" si="18"/>
        <v>6545</v>
      </c>
      <c r="Q81" s="51">
        <v>0</v>
      </c>
      <c r="R81" s="68">
        <v>4500</v>
      </c>
      <c r="S81" s="100"/>
      <c r="T81" s="69"/>
      <c r="U81" s="70">
        <v>9</v>
      </c>
      <c r="V81" s="69">
        <f t="shared" si="24"/>
        <v>-720</v>
      </c>
      <c r="W81" s="71">
        <f t="shared" si="19"/>
        <v>3989</v>
      </c>
      <c r="X81" s="72">
        <f t="shared" si="20"/>
        <v>17191</v>
      </c>
      <c r="Y81" s="73">
        <v>105954.07</v>
      </c>
      <c r="Z81" s="74">
        <f t="shared" si="21"/>
        <v>113102.47</v>
      </c>
      <c r="AA81" s="75">
        <f t="shared" si="22"/>
        <v>0.06746696941419988</v>
      </c>
    </row>
    <row r="82" spans="1:27" s="76" customFormat="1" ht="12.75">
      <c r="A82" s="96" t="s">
        <v>145</v>
      </c>
      <c r="B82" s="97" t="s">
        <v>146</v>
      </c>
      <c r="C82" s="98"/>
      <c r="D82" s="109">
        <v>403</v>
      </c>
      <c r="E82" s="109">
        <v>440</v>
      </c>
      <c r="F82" s="62"/>
      <c r="G82" s="63"/>
      <c r="H82" s="64">
        <v>104420.67</v>
      </c>
      <c r="I82" s="65">
        <v>20000</v>
      </c>
      <c r="J82" s="65"/>
      <c r="K82" s="66">
        <f t="shared" si="16"/>
        <v>124420.67</v>
      </c>
      <c r="L82" s="47">
        <v>60.928363636363635</v>
      </c>
      <c r="M82" s="48">
        <v>1.8416815609057189</v>
      </c>
      <c r="N82" s="67">
        <f t="shared" si="23"/>
        <v>-3</v>
      </c>
      <c r="O82" s="68">
        <f t="shared" si="17"/>
        <v>-3733</v>
      </c>
      <c r="P82" s="68">
        <f t="shared" si="18"/>
        <v>7480</v>
      </c>
      <c r="Q82" s="51">
        <v>1380</v>
      </c>
      <c r="R82" s="68"/>
      <c r="S82" s="68"/>
      <c r="T82" s="69"/>
      <c r="U82" s="70">
        <v>8</v>
      </c>
      <c r="V82" s="69">
        <f t="shared" si="24"/>
        <v>-640</v>
      </c>
      <c r="W82" s="71">
        <f t="shared" si="19"/>
        <v>4341</v>
      </c>
      <c r="X82" s="72">
        <f t="shared" si="20"/>
        <v>8828</v>
      </c>
      <c r="Y82" s="73">
        <v>136755.87</v>
      </c>
      <c r="Z82" s="74">
        <f t="shared" si="21"/>
        <v>133248.66999999998</v>
      </c>
      <c r="AA82" s="75">
        <f t="shared" si="22"/>
        <v>-0.025645699888421695</v>
      </c>
    </row>
    <row r="83" spans="1:27" s="7" customFormat="1" ht="12.75">
      <c r="A83" s="96" t="s">
        <v>147</v>
      </c>
      <c r="B83" s="97" t="s">
        <v>146</v>
      </c>
      <c r="C83" s="98"/>
      <c r="D83" s="109">
        <v>407</v>
      </c>
      <c r="E83" s="109">
        <v>409</v>
      </c>
      <c r="F83" s="62"/>
      <c r="G83" s="63"/>
      <c r="H83" s="64">
        <v>97093.46</v>
      </c>
      <c r="I83" s="65"/>
      <c r="J83" s="65"/>
      <c r="K83" s="66">
        <f t="shared" si="16"/>
        <v>97093.46</v>
      </c>
      <c r="L83" s="47">
        <v>15.539657701711493</v>
      </c>
      <c r="M83" s="48">
        <v>0.4425049613424672</v>
      </c>
      <c r="N83" s="67">
        <f t="shared" si="23"/>
        <v>3</v>
      </c>
      <c r="O83" s="68">
        <f t="shared" si="17"/>
        <v>2913</v>
      </c>
      <c r="P83" s="68">
        <f t="shared" si="18"/>
        <v>6953</v>
      </c>
      <c r="Q83" s="51">
        <v>2550</v>
      </c>
      <c r="R83" s="68"/>
      <c r="S83" s="68"/>
      <c r="T83" s="69"/>
      <c r="U83" s="70">
        <v>7</v>
      </c>
      <c r="V83" s="69">
        <f t="shared" si="24"/>
        <v>-560</v>
      </c>
      <c r="W83" s="71">
        <f t="shared" si="19"/>
        <v>4142.6</v>
      </c>
      <c r="X83" s="72">
        <f t="shared" si="20"/>
        <v>15998.6</v>
      </c>
      <c r="Y83" s="73">
        <v>108442.26</v>
      </c>
      <c r="Z83" s="74">
        <f t="shared" si="21"/>
        <v>113092.06000000001</v>
      </c>
      <c r="AA83" s="75">
        <f t="shared" si="22"/>
        <v>0.04287811781126673</v>
      </c>
    </row>
    <row r="84" spans="1:27" s="7" customFormat="1" ht="12.75">
      <c r="A84" s="96" t="s">
        <v>148</v>
      </c>
      <c r="B84" s="97" t="s">
        <v>146</v>
      </c>
      <c r="C84" s="98"/>
      <c r="D84" s="62">
        <v>377</v>
      </c>
      <c r="E84" s="62">
        <v>372</v>
      </c>
      <c r="F84" s="62">
        <v>75</v>
      </c>
      <c r="G84" s="63">
        <v>60</v>
      </c>
      <c r="H84" s="64">
        <v>136704.14</v>
      </c>
      <c r="I84" s="65"/>
      <c r="J84" s="65"/>
      <c r="K84" s="66">
        <f t="shared" si="16"/>
        <v>136704.14</v>
      </c>
      <c r="L84" s="47">
        <v>12.661774193548387</v>
      </c>
      <c r="M84" s="48">
        <v>0.28937140733938266</v>
      </c>
      <c r="N84" s="67">
        <f t="shared" si="23"/>
        <v>3</v>
      </c>
      <c r="O84" s="68">
        <f t="shared" si="17"/>
        <v>4101</v>
      </c>
      <c r="P84" s="68">
        <f t="shared" si="18"/>
        <v>6324</v>
      </c>
      <c r="Q84" s="51">
        <v>0</v>
      </c>
      <c r="R84" s="68"/>
      <c r="S84" s="68"/>
      <c r="T84" s="69"/>
      <c r="U84" s="70">
        <v>9</v>
      </c>
      <c r="V84" s="69">
        <f t="shared" si="24"/>
        <v>-720</v>
      </c>
      <c r="W84" s="71">
        <f t="shared" si="19"/>
        <v>3905.8</v>
      </c>
      <c r="X84" s="72">
        <f t="shared" si="20"/>
        <v>13610.8</v>
      </c>
      <c r="Y84" s="73">
        <v>157151.94</v>
      </c>
      <c r="Z84" s="74">
        <f t="shared" si="21"/>
        <v>150314.94</v>
      </c>
      <c r="AA84" s="75">
        <f t="shared" si="22"/>
        <v>-0.0435056671906182</v>
      </c>
    </row>
    <row r="85" spans="1:27" s="7" customFormat="1" ht="12.75">
      <c r="A85" s="93" t="s">
        <v>149</v>
      </c>
      <c r="B85" s="94" t="s">
        <v>146</v>
      </c>
      <c r="C85" s="95" t="s">
        <v>36</v>
      </c>
      <c r="D85" s="62">
        <v>295</v>
      </c>
      <c r="E85" s="62">
        <v>281</v>
      </c>
      <c r="F85" s="62"/>
      <c r="G85" s="63"/>
      <c r="H85" s="64">
        <v>91217.9</v>
      </c>
      <c r="I85" s="65"/>
      <c r="J85" s="65"/>
      <c r="K85" s="66">
        <f t="shared" si="16"/>
        <v>91217.9</v>
      </c>
      <c r="L85" s="47">
        <v>45.914412811387905</v>
      </c>
      <c r="M85" s="48">
        <v>1.1494089545558537</v>
      </c>
      <c r="N85" s="67">
        <f t="shared" si="23"/>
        <v>0</v>
      </c>
      <c r="O85" s="68">
        <f t="shared" si="17"/>
        <v>0</v>
      </c>
      <c r="P85" s="68">
        <f t="shared" si="18"/>
        <v>4777</v>
      </c>
      <c r="Q85" s="51">
        <v>0</v>
      </c>
      <c r="R85" s="68"/>
      <c r="S85" s="68"/>
      <c r="T85" s="69"/>
      <c r="U85" s="70">
        <v>6</v>
      </c>
      <c r="V85" s="69">
        <f t="shared" si="24"/>
        <v>-480</v>
      </c>
      <c r="W85" s="71">
        <f t="shared" si="19"/>
        <v>3323.4</v>
      </c>
      <c r="X85" s="72">
        <f t="shared" si="20"/>
        <v>7620.4</v>
      </c>
      <c r="Y85" s="73">
        <v>103515.3</v>
      </c>
      <c r="Z85" s="74">
        <f t="shared" si="21"/>
        <v>98838.29999999999</v>
      </c>
      <c r="AA85" s="75">
        <f t="shared" si="22"/>
        <v>-0.045181726759232835</v>
      </c>
    </row>
    <row r="86" spans="1:27" s="76" customFormat="1" ht="12.75">
      <c r="A86" s="96" t="s">
        <v>74</v>
      </c>
      <c r="B86" s="97" t="s">
        <v>146</v>
      </c>
      <c r="C86" s="98"/>
      <c r="D86" s="109">
        <v>360</v>
      </c>
      <c r="E86" s="109">
        <v>367</v>
      </c>
      <c r="F86" s="62"/>
      <c r="G86" s="63"/>
      <c r="H86" s="64">
        <v>80478.82</v>
      </c>
      <c r="I86" s="65"/>
      <c r="J86" s="65"/>
      <c r="K86" s="66">
        <f t="shared" si="16"/>
        <v>80478.82</v>
      </c>
      <c r="L86" s="47">
        <v>45.95574931880108</v>
      </c>
      <c r="M86" s="48">
        <v>1.4537474437737978</v>
      </c>
      <c r="N86" s="67">
        <f t="shared" si="23"/>
        <v>0</v>
      </c>
      <c r="O86" s="68">
        <f t="shared" si="17"/>
        <v>0</v>
      </c>
      <c r="P86" s="68">
        <f t="shared" si="18"/>
        <v>6239</v>
      </c>
      <c r="Q86" s="51">
        <v>0</v>
      </c>
      <c r="R86" s="68"/>
      <c r="S86" s="68"/>
      <c r="T86" s="69"/>
      <c r="U86" s="70">
        <v>6</v>
      </c>
      <c r="V86" s="69">
        <f t="shared" si="24"/>
        <v>-480</v>
      </c>
      <c r="W86" s="71">
        <f t="shared" si="19"/>
        <v>3873.8</v>
      </c>
      <c r="X86" s="72">
        <f t="shared" si="20"/>
        <v>9632.8</v>
      </c>
      <c r="Y86" s="73">
        <v>95376.82</v>
      </c>
      <c r="Z86" s="74">
        <f t="shared" si="21"/>
        <v>90111.62000000001</v>
      </c>
      <c r="AA86" s="75">
        <f t="shared" si="22"/>
        <v>-0.055204189026222476</v>
      </c>
    </row>
    <row r="87" spans="1:27" s="7" customFormat="1" ht="12.75">
      <c r="A87" s="96" t="s">
        <v>93</v>
      </c>
      <c r="B87" s="97" t="s">
        <v>150</v>
      </c>
      <c r="C87" s="98"/>
      <c r="D87" s="62">
        <v>322</v>
      </c>
      <c r="E87" s="62">
        <v>321</v>
      </c>
      <c r="F87" s="62"/>
      <c r="G87" s="63"/>
      <c r="H87" s="64">
        <v>54607.04</v>
      </c>
      <c r="I87" s="65"/>
      <c r="J87" s="65"/>
      <c r="K87" s="66">
        <f t="shared" si="16"/>
        <v>54607.04</v>
      </c>
      <c r="L87" s="47">
        <v>48.73</v>
      </c>
      <c r="M87" s="48">
        <v>1.89</v>
      </c>
      <c r="N87" s="67">
        <f t="shared" si="23"/>
        <v>0</v>
      </c>
      <c r="O87" s="68">
        <f t="shared" si="17"/>
        <v>0</v>
      </c>
      <c r="P87" s="68">
        <f>E87*17</f>
        <v>5457</v>
      </c>
      <c r="Q87" s="51">
        <v>0</v>
      </c>
      <c r="R87" s="68"/>
      <c r="S87" s="68"/>
      <c r="T87" s="69"/>
      <c r="U87" s="70">
        <v>3</v>
      </c>
      <c r="V87" s="69">
        <f>U87*-80</f>
        <v>-240</v>
      </c>
      <c r="W87" s="71">
        <f>E87*6.4+1525</f>
        <v>3579.4</v>
      </c>
      <c r="X87" s="72">
        <f t="shared" si="20"/>
        <v>8796.4</v>
      </c>
      <c r="Y87" s="73">
        <v>63666.84</v>
      </c>
      <c r="Z87" s="74">
        <f>X87+K87</f>
        <v>63403.44</v>
      </c>
      <c r="AA87" s="75">
        <f>(Z87-Y87)/Y87</f>
        <v>-0.0041371615113926525</v>
      </c>
    </row>
    <row r="88" spans="1:27" s="7" customFormat="1" ht="12.75">
      <c r="A88" s="93" t="s">
        <v>78</v>
      </c>
      <c r="B88" s="94" t="s">
        <v>150</v>
      </c>
      <c r="C88" s="95" t="s">
        <v>36</v>
      </c>
      <c r="D88" s="62">
        <v>449</v>
      </c>
      <c r="E88" s="62">
        <v>432</v>
      </c>
      <c r="F88" s="62">
        <v>58</v>
      </c>
      <c r="G88" s="63">
        <v>44</v>
      </c>
      <c r="H88" s="64">
        <v>167765.73</v>
      </c>
      <c r="I88" s="65"/>
      <c r="J88" s="65"/>
      <c r="K88" s="66">
        <f t="shared" si="16"/>
        <v>167765.73</v>
      </c>
      <c r="L88" s="47">
        <v>42.91185185185185</v>
      </c>
      <c r="M88" s="48">
        <v>0.9531660669976112</v>
      </c>
      <c r="N88" s="67">
        <f t="shared" si="23"/>
        <v>3</v>
      </c>
      <c r="O88" s="68">
        <f t="shared" si="17"/>
        <v>5033</v>
      </c>
      <c r="P88" s="68">
        <f t="shared" si="18"/>
        <v>7344</v>
      </c>
      <c r="Q88" s="51">
        <v>0</v>
      </c>
      <c r="R88" s="68"/>
      <c r="S88" s="68"/>
      <c r="T88" s="69"/>
      <c r="U88" s="70">
        <v>10</v>
      </c>
      <c r="V88" s="69">
        <f t="shared" si="24"/>
        <v>-800</v>
      </c>
      <c r="W88" s="71">
        <f t="shared" si="19"/>
        <v>4289.8</v>
      </c>
      <c r="X88" s="72">
        <f t="shared" si="20"/>
        <v>15866.8</v>
      </c>
      <c r="Y88" s="73">
        <v>193109.13</v>
      </c>
      <c r="Z88" s="74">
        <f t="shared" si="21"/>
        <v>183632.53</v>
      </c>
      <c r="AA88" s="75">
        <f t="shared" si="22"/>
        <v>-0.0490738060908876</v>
      </c>
    </row>
    <row r="89" spans="1:27" s="7" customFormat="1" ht="12.75">
      <c r="A89" s="93" t="s">
        <v>151</v>
      </c>
      <c r="B89" s="94" t="s">
        <v>152</v>
      </c>
      <c r="C89" s="95" t="s">
        <v>36</v>
      </c>
      <c r="D89" s="62">
        <v>741</v>
      </c>
      <c r="E89" s="62">
        <v>765</v>
      </c>
      <c r="F89" s="62">
        <v>43</v>
      </c>
      <c r="G89" s="63">
        <v>33</v>
      </c>
      <c r="H89" s="64">
        <v>125895.44</v>
      </c>
      <c r="I89" s="65"/>
      <c r="J89" s="65"/>
      <c r="K89" s="66">
        <f t="shared" si="16"/>
        <v>125895.44</v>
      </c>
      <c r="L89" s="47">
        <v>25.8541568627451</v>
      </c>
      <c r="M89" s="48">
        <v>1.0817349540081214</v>
      </c>
      <c r="N89" s="67">
        <f t="shared" si="23"/>
        <v>0</v>
      </c>
      <c r="O89" s="68">
        <f t="shared" si="17"/>
        <v>0</v>
      </c>
      <c r="P89" s="68">
        <f t="shared" si="18"/>
        <v>13005</v>
      </c>
      <c r="Q89" s="51">
        <v>0</v>
      </c>
      <c r="R89" s="68"/>
      <c r="S89" s="68"/>
      <c r="T89" s="69">
        <v>9828</v>
      </c>
      <c r="U89" s="70">
        <v>13</v>
      </c>
      <c r="V89" s="69">
        <f t="shared" si="24"/>
        <v>-1040</v>
      </c>
      <c r="W89" s="71">
        <f t="shared" si="19"/>
        <v>6421</v>
      </c>
      <c r="X89" s="72">
        <f t="shared" si="20"/>
        <v>28214</v>
      </c>
      <c r="Y89" s="73">
        <v>164486.44</v>
      </c>
      <c r="Z89" s="74">
        <f t="shared" si="21"/>
        <v>154109.44</v>
      </c>
      <c r="AA89" s="75">
        <f t="shared" si="22"/>
        <v>-0.06308726725437064</v>
      </c>
    </row>
    <row r="90" spans="1:27" s="7" customFormat="1" ht="12.75">
      <c r="A90" s="96" t="s">
        <v>153</v>
      </c>
      <c r="B90" s="97" t="s">
        <v>152</v>
      </c>
      <c r="C90" s="98"/>
      <c r="D90" s="62">
        <v>442</v>
      </c>
      <c r="E90" s="62">
        <v>467</v>
      </c>
      <c r="F90" s="62"/>
      <c r="G90" s="63"/>
      <c r="H90" s="64">
        <v>118543.82</v>
      </c>
      <c r="I90" s="65"/>
      <c r="J90" s="65"/>
      <c r="K90" s="66">
        <f t="shared" si="16"/>
        <v>118543.82</v>
      </c>
      <c r="L90" s="47">
        <v>48.63126338329764</v>
      </c>
      <c r="M90" s="48">
        <v>1.4325229151438892</v>
      </c>
      <c r="N90" s="67">
        <f t="shared" si="23"/>
        <v>0</v>
      </c>
      <c r="O90" s="68">
        <f t="shared" si="17"/>
        <v>0</v>
      </c>
      <c r="P90" s="68">
        <f t="shared" si="18"/>
        <v>7939</v>
      </c>
      <c r="Q90" s="51">
        <f>460+3900</f>
        <v>4360</v>
      </c>
      <c r="R90" s="68"/>
      <c r="S90" s="68"/>
      <c r="T90" s="69">
        <v>4084</v>
      </c>
      <c r="U90" s="70">
        <v>9</v>
      </c>
      <c r="V90" s="69">
        <f t="shared" si="24"/>
        <v>-720</v>
      </c>
      <c r="W90" s="71">
        <f t="shared" si="19"/>
        <v>4513.8</v>
      </c>
      <c r="X90" s="72">
        <f t="shared" si="20"/>
        <v>20176.8</v>
      </c>
      <c r="Y90" s="73">
        <v>140751.62</v>
      </c>
      <c r="Z90" s="74">
        <f t="shared" si="21"/>
        <v>138720.62</v>
      </c>
      <c r="AA90" s="75">
        <f t="shared" si="22"/>
        <v>-0.014429674059879383</v>
      </c>
    </row>
    <row r="91" spans="1:27" s="76" customFormat="1" ht="12.75">
      <c r="A91" s="93" t="s">
        <v>93</v>
      </c>
      <c r="B91" s="94" t="s">
        <v>154</v>
      </c>
      <c r="C91" s="95" t="s">
        <v>36</v>
      </c>
      <c r="D91" s="62">
        <v>488</v>
      </c>
      <c r="E91" s="62">
        <v>491</v>
      </c>
      <c r="F91" s="62"/>
      <c r="G91" s="63"/>
      <c r="H91" s="64">
        <v>102936</v>
      </c>
      <c r="I91" s="65">
        <v>6000</v>
      </c>
      <c r="J91" s="65"/>
      <c r="K91" s="66">
        <f t="shared" si="16"/>
        <v>108936</v>
      </c>
      <c r="L91" s="47">
        <v>34.25391038696537</v>
      </c>
      <c r="M91" s="48">
        <v>1.020624557537617</v>
      </c>
      <c r="N91" s="67">
        <f t="shared" si="23"/>
        <v>0</v>
      </c>
      <c r="O91" s="68">
        <f t="shared" si="17"/>
        <v>0</v>
      </c>
      <c r="P91" s="68">
        <f t="shared" si="18"/>
        <v>8347</v>
      </c>
      <c r="Q91" s="51">
        <v>3900</v>
      </c>
      <c r="R91" s="68"/>
      <c r="S91" s="68"/>
      <c r="T91" s="69"/>
      <c r="U91" s="70">
        <v>7</v>
      </c>
      <c r="V91" s="69">
        <f t="shared" si="24"/>
        <v>-560</v>
      </c>
      <c r="W91" s="71">
        <f t="shared" si="19"/>
        <v>4667.4</v>
      </c>
      <c r="X91" s="72">
        <f t="shared" si="20"/>
        <v>16354.4</v>
      </c>
      <c r="Y91" s="73">
        <v>131350.6</v>
      </c>
      <c r="Z91" s="74">
        <f t="shared" si="21"/>
        <v>125290.4</v>
      </c>
      <c r="AA91" s="75">
        <f t="shared" si="22"/>
        <v>-0.04613758901748459</v>
      </c>
    </row>
    <row r="92" spans="1:27" s="76" customFormat="1" ht="12.75">
      <c r="A92" s="93" t="s">
        <v>100</v>
      </c>
      <c r="B92" s="94" t="s">
        <v>154</v>
      </c>
      <c r="C92" s="95" t="s">
        <v>36</v>
      </c>
      <c r="D92" s="62">
        <v>471</v>
      </c>
      <c r="E92" s="62">
        <v>452</v>
      </c>
      <c r="F92" s="62">
        <v>62</v>
      </c>
      <c r="G92" s="63">
        <v>60</v>
      </c>
      <c r="H92" s="64">
        <v>127747.05</v>
      </c>
      <c r="I92" s="65"/>
      <c r="J92" s="65"/>
      <c r="K92" s="66">
        <f t="shared" si="16"/>
        <v>127747.05</v>
      </c>
      <c r="L92" s="47">
        <v>42.138982300884955</v>
      </c>
      <c r="M92" s="48">
        <v>1.3298451361957355</v>
      </c>
      <c r="N92" s="67">
        <f t="shared" si="23"/>
        <v>0</v>
      </c>
      <c r="O92" s="68">
        <f t="shared" si="17"/>
        <v>0</v>
      </c>
      <c r="P92" s="68">
        <f t="shared" si="18"/>
        <v>7684</v>
      </c>
      <c r="Q92" s="51">
        <v>442</v>
      </c>
      <c r="R92" s="68"/>
      <c r="S92" s="68"/>
      <c r="T92" s="69"/>
      <c r="U92" s="70">
        <v>10</v>
      </c>
      <c r="V92" s="69">
        <f t="shared" si="24"/>
        <v>-800</v>
      </c>
      <c r="W92" s="71">
        <f t="shared" si="19"/>
        <v>4417.8</v>
      </c>
      <c r="X92" s="72">
        <f t="shared" si="20"/>
        <v>11743.8</v>
      </c>
      <c r="Y92" s="73">
        <v>152097.05</v>
      </c>
      <c r="Z92" s="74">
        <f t="shared" si="21"/>
        <v>139490.85</v>
      </c>
      <c r="AA92" s="75">
        <f t="shared" si="22"/>
        <v>-0.08288260686186869</v>
      </c>
    </row>
    <row r="93" spans="1:27" s="76" customFormat="1" ht="12.75">
      <c r="A93" s="93" t="s">
        <v>155</v>
      </c>
      <c r="B93" s="94" t="s">
        <v>154</v>
      </c>
      <c r="C93" s="95" t="s">
        <v>36</v>
      </c>
      <c r="D93" s="62">
        <v>432</v>
      </c>
      <c r="E93" s="62">
        <v>408</v>
      </c>
      <c r="F93" s="62"/>
      <c r="G93" s="63"/>
      <c r="H93" s="64">
        <v>104541.58</v>
      </c>
      <c r="I93" s="65"/>
      <c r="J93" s="65"/>
      <c r="K93" s="66">
        <f t="shared" si="16"/>
        <v>104541.58</v>
      </c>
      <c r="L93" s="47">
        <v>69.915</v>
      </c>
      <c r="M93" s="48">
        <v>1.9876055631427854</v>
      </c>
      <c r="N93" s="67">
        <f t="shared" si="23"/>
        <v>-7</v>
      </c>
      <c r="O93" s="68">
        <f t="shared" si="17"/>
        <v>-7318</v>
      </c>
      <c r="P93" s="68">
        <f t="shared" si="18"/>
        <v>6936</v>
      </c>
      <c r="Q93" s="51">
        <v>0</v>
      </c>
      <c r="R93" s="68"/>
      <c r="S93" s="68"/>
      <c r="T93" s="69"/>
      <c r="U93" s="70">
        <v>7</v>
      </c>
      <c r="V93" s="69">
        <f t="shared" si="24"/>
        <v>-560</v>
      </c>
      <c r="W93" s="71">
        <f t="shared" si="19"/>
        <v>4136.200000000001</v>
      </c>
      <c r="X93" s="72">
        <f t="shared" si="20"/>
        <v>3194.2000000000007</v>
      </c>
      <c r="Y93" s="73">
        <v>116435.58</v>
      </c>
      <c r="Z93" s="74">
        <f t="shared" si="21"/>
        <v>107735.78</v>
      </c>
      <c r="AA93" s="75">
        <f t="shared" si="22"/>
        <v>-0.07471771085779796</v>
      </c>
    </row>
    <row r="94" spans="1:27" s="76" customFormat="1" ht="12.75">
      <c r="A94" s="96" t="s">
        <v>156</v>
      </c>
      <c r="B94" s="97" t="s">
        <v>157</v>
      </c>
      <c r="C94" s="98"/>
      <c r="D94" s="62">
        <v>618</v>
      </c>
      <c r="E94" s="62">
        <v>605</v>
      </c>
      <c r="F94" s="62"/>
      <c r="G94" s="63"/>
      <c r="H94" s="64">
        <v>101903.97</v>
      </c>
      <c r="I94" s="65"/>
      <c r="J94" s="65"/>
      <c r="K94" s="66">
        <f t="shared" si="16"/>
        <v>101903.97</v>
      </c>
      <c r="L94" s="47">
        <v>25.663537190082646</v>
      </c>
      <c r="M94" s="48">
        <v>0.9586627163752685</v>
      </c>
      <c r="N94" s="67">
        <f t="shared" si="23"/>
        <v>3</v>
      </c>
      <c r="O94" s="68">
        <f t="shared" si="17"/>
        <v>3057</v>
      </c>
      <c r="P94" s="68">
        <f t="shared" si="18"/>
        <v>10285</v>
      </c>
      <c r="Q94" s="51">
        <v>0</v>
      </c>
      <c r="R94" s="68"/>
      <c r="S94" s="68"/>
      <c r="T94" s="69"/>
      <c r="U94" s="70">
        <v>8</v>
      </c>
      <c r="V94" s="69">
        <f t="shared" si="24"/>
        <v>-640</v>
      </c>
      <c r="W94" s="71">
        <f t="shared" si="19"/>
        <v>5397</v>
      </c>
      <c r="X94" s="72">
        <f t="shared" si="20"/>
        <v>18099</v>
      </c>
      <c r="Y94" s="73">
        <v>119724.17</v>
      </c>
      <c r="Z94" s="74">
        <f t="shared" si="21"/>
        <v>120002.97</v>
      </c>
      <c r="AA94" s="75">
        <f t="shared" si="22"/>
        <v>0.002328686012189543</v>
      </c>
    </row>
    <row r="95" spans="1:27" s="7" customFormat="1" ht="12.75">
      <c r="A95" s="96" t="s">
        <v>120</v>
      </c>
      <c r="B95" s="97" t="s">
        <v>157</v>
      </c>
      <c r="C95" s="98"/>
      <c r="D95" s="62">
        <v>422</v>
      </c>
      <c r="E95" s="62">
        <v>463</v>
      </c>
      <c r="F95" s="62"/>
      <c r="G95" s="63"/>
      <c r="H95" s="64">
        <v>99162.08</v>
      </c>
      <c r="I95" s="65"/>
      <c r="J95" s="99"/>
      <c r="K95" s="66">
        <f t="shared" si="16"/>
        <v>99162.08</v>
      </c>
      <c r="L95" s="47">
        <v>33.788228941684665</v>
      </c>
      <c r="M95" s="48">
        <v>1.0753727779550901</v>
      </c>
      <c r="N95" s="67">
        <f t="shared" si="23"/>
        <v>0</v>
      </c>
      <c r="O95" s="68">
        <f t="shared" si="17"/>
        <v>0</v>
      </c>
      <c r="P95" s="68">
        <f t="shared" si="18"/>
        <v>7871</v>
      </c>
      <c r="Q95" s="51">
        <v>0</v>
      </c>
      <c r="R95" s="68"/>
      <c r="S95" s="100"/>
      <c r="T95" s="69"/>
      <c r="U95" s="70">
        <v>8</v>
      </c>
      <c r="V95" s="69">
        <f t="shared" si="24"/>
        <v>-640</v>
      </c>
      <c r="W95" s="71">
        <f t="shared" si="19"/>
        <v>4488.200000000001</v>
      </c>
      <c r="X95" s="72">
        <f t="shared" si="20"/>
        <v>11719.2</v>
      </c>
      <c r="Y95" s="73">
        <v>112346.88</v>
      </c>
      <c r="Z95" s="74">
        <f t="shared" si="21"/>
        <v>110881.28</v>
      </c>
      <c r="AA95" s="75">
        <f t="shared" si="22"/>
        <v>-0.01304531109364146</v>
      </c>
    </row>
    <row r="96" spans="1:27" s="76" customFormat="1" ht="12.75">
      <c r="A96" s="96" t="s">
        <v>158</v>
      </c>
      <c r="B96" s="97" t="s">
        <v>159</v>
      </c>
      <c r="C96" s="98"/>
      <c r="D96" s="62">
        <v>513</v>
      </c>
      <c r="E96" s="62">
        <v>527</v>
      </c>
      <c r="F96" s="62"/>
      <c r="G96" s="63"/>
      <c r="H96" s="64">
        <v>99513.22</v>
      </c>
      <c r="I96" s="65"/>
      <c r="J96" s="65"/>
      <c r="K96" s="66">
        <f t="shared" si="16"/>
        <v>99513.22</v>
      </c>
      <c r="L96" s="47">
        <v>97.49204933586337</v>
      </c>
      <c r="M96" s="48">
        <v>3.898461688348937</v>
      </c>
      <c r="N96" s="67">
        <f t="shared" si="23"/>
        <v>-15</v>
      </c>
      <c r="O96" s="68">
        <f t="shared" si="17"/>
        <v>-14927</v>
      </c>
      <c r="P96" s="68">
        <f t="shared" si="18"/>
        <v>8959</v>
      </c>
      <c r="Q96" s="51">
        <v>300</v>
      </c>
      <c r="R96" s="68"/>
      <c r="S96" s="68">
        <v>2000</v>
      </c>
      <c r="T96" s="69">
        <v>2644</v>
      </c>
      <c r="U96" s="70">
        <v>8</v>
      </c>
      <c r="V96" s="69">
        <f t="shared" si="24"/>
        <v>-640</v>
      </c>
      <c r="W96" s="71">
        <f t="shared" si="19"/>
        <v>4897.8</v>
      </c>
      <c r="X96" s="72">
        <f t="shared" si="20"/>
        <v>3233.8</v>
      </c>
      <c r="Y96" s="73">
        <v>106035.42</v>
      </c>
      <c r="Z96" s="74">
        <f t="shared" si="21"/>
        <v>102747.02</v>
      </c>
      <c r="AA96" s="75">
        <f t="shared" si="22"/>
        <v>-0.031012278727240335</v>
      </c>
    </row>
    <row r="97" spans="1:27" s="76" customFormat="1" ht="12.75">
      <c r="A97" s="93" t="s">
        <v>130</v>
      </c>
      <c r="B97" s="94" t="s">
        <v>159</v>
      </c>
      <c r="C97" s="95" t="s">
        <v>36</v>
      </c>
      <c r="D97" s="62">
        <v>412</v>
      </c>
      <c r="E97" s="62">
        <v>425</v>
      </c>
      <c r="F97" s="62">
        <v>56</v>
      </c>
      <c r="G97" s="63">
        <v>59</v>
      </c>
      <c r="H97" s="64">
        <v>153739.39</v>
      </c>
      <c r="I97" s="65"/>
      <c r="J97" s="65"/>
      <c r="K97" s="66">
        <f t="shared" si="16"/>
        <v>153739.39</v>
      </c>
      <c r="L97" s="47">
        <v>16.818023529411764</v>
      </c>
      <c r="M97" s="48">
        <v>0.20707009401162926</v>
      </c>
      <c r="N97" s="67">
        <f t="shared" si="23"/>
        <v>3</v>
      </c>
      <c r="O97" s="68">
        <f t="shared" si="17"/>
        <v>4612</v>
      </c>
      <c r="P97" s="68">
        <f t="shared" si="18"/>
        <v>7225</v>
      </c>
      <c r="Q97" s="51">
        <v>442</v>
      </c>
      <c r="R97" s="68"/>
      <c r="S97" s="68"/>
      <c r="T97" s="69">
        <v>6755</v>
      </c>
      <c r="U97" s="70">
        <v>11</v>
      </c>
      <c r="V97" s="69">
        <f t="shared" si="24"/>
        <v>-880</v>
      </c>
      <c r="W97" s="71">
        <f t="shared" si="19"/>
        <v>4245</v>
      </c>
      <c r="X97" s="72">
        <f t="shared" si="20"/>
        <v>22399</v>
      </c>
      <c r="Y97" s="73">
        <v>183659.79</v>
      </c>
      <c r="Z97" s="74">
        <f t="shared" si="21"/>
        <v>176138.39</v>
      </c>
      <c r="AA97" s="75">
        <f t="shared" si="22"/>
        <v>-0.0409528944795156</v>
      </c>
    </row>
    <row r="98" spans="1:27" s="7" customFormat="1" ht="12.75">
      <c r="A98" s="93" t="s">
        <v>160</v>
      </c>
      <c r="B98" s="94" t="s">
        <v>159</v>
      </c>
      <c r="C98" s="95" t="s">
        <v>36</v>
      </c>
      <c r="D98" s="62">
        <v>426</v>
      </c>
      <c r="E98" s="62">
        <v>441</v>
      </c>
      <c r="F98" s="62"/>
      <c r="G98" s="63"/>
      <c r="H98" s="64">
        <v>117432.76</v>
      </c>
      <c r="I98" s="65"/>
      <c r="J98" s="65"/>
      <c r="K98" s="66">
        <f t="shared" si="16"/>
        <v>117432.76</v>
      </c>
      <c r="L98" s="47">
        <v>47.88326530612245</v>
      </c>
      <c r="M98" s="48">
        <v>1.175042328249306</v>
      </c>
      <c r="N98" s="67">
        <f t="shared" si="23"/>
        <v>0</v>
      </c>
      <c r="O98" s="68">
        <f t="shared" si="17"/>
        <v>0</v>
      </c>
      <c r="P98" s="68">
        <f t="shared" si="18"/>
        <v>7497</v>
      </c>
      <c r="Q98" s="51">
        <v>600</v>
      </c>
      <c r="R98" s="68"/>
      <c r="S98" s="68"/>
      <c r="T98" s="69">
        <v>5760</v>
      </c>
      <c r="U98" s="70">
        <v>11</v>
      </c>
      <c r="V98" s="69">
        <f t="shared" si="24"/>
        <v>-880</v>
      </c>
      <c r="W98" s="71">
        <f t="shared" si="19"/>
        <v>4347.4</v>
      </c>
      <c r="X98" s="72">
        <f t="shared" si="20"/>
        <v>17324.4</v>
      </c>
      <c r="Y98" s="73">
        <v>137245.76</v>
      </c>
      <c r="Z98" s="74">
        <f t="shared" si="21"/>
        <v>134757.16</v>
      </c>
      <c r="AA98" s="75">
        <f t="shared" si="22"/>
        <v>-0.0181324362952998</v>
      </c>
    </row>
    <row r="99" spans="1:29" s="7" customFormat="1" ht="12.75">
      <c r="A99" s="93" t="s">
        <v>97</v>
      </c>
      <c r="B99" s="94" t="s">
        <v>159</v>
      </c>
      <c r="C99" s="95" t="s">
        <v>36</v>
      </c>
      <c r="D99" s="62">
        <v>493</v>
      </c>
      <c r="E99" s="62">
        <v>474</v>
      </c>
      <c r="F99" s="62">
        <v>119</v>
      </c>
      <c r="G99" s="63">
        <v>109</v>
      </c>
      <c r="H99" s="64">
        <v>73855.05</v>
      </c>
      <c r="I99" s="65"/>
      <c r="J99" s="65"/>
      <c r="K99" s="66">
        <f aca="true" t="shared" si="25" ref="K99:K106">SUM(H99:J99)</f>
        <v>73855.05</v>
      </c>
      <c r="L99" s="47">
        <v>29.9676582278481</v>
      </c>
      <c r="M99" s="48">
        <v>1.1064715170633868</v>
      </c>
      <c r="N99" s="67">
        <f t="shared" si="23"/>
        <v>0</v>
      </c>
      <c r="O99" s="68">
        <f aca="true" t="shared" si="26" ref="O99:O106">ROUND(K99*N99/100,0)</f>
        <v>0</v>
      </c>
      <c r="P99" s="68">
        <f aca="true" t="shared" si="27" ref="P99:P106">E99*17</f>
        <v>8058</v>
      </c>
      <c r="Q99" s="51">
        <v>0</v>
      </c>
      <c r="R99" s="68"/>
      <c r="S99" s="68"/>
      <c r="T99" s="69">
        <v>4390</v>
      </c>
      <c r="U99" s="70">
        <v>8</v>
      </c>
      <c r="V99" s="69">
        <f t="shared" si="24"/>
        <v>-640</v>
      </c>
      <c r="W99" s="71">
        <f aca="true" t="shared" si="28" ref="W99:W106">E99*6.4+1525</f>
        <v>4558.6</v>
      </c>
      <c r="X99" s="72">
        <f aca="true" t="shared" si="29" ref="X99:X106">O99+P99+Q99+R99+S99+T99+V99+W99</f>
        <v>16366.6</v>
      </c>
      <c r="Y99" s="73">
        <v>105936.45</v>
      </c>
      <c r="Z99" s="74">
        <f aca="true" t="shared" si="30" ref="Z99:Z107">X99+K99</f>
        <v>90221.65000000001</v>
      </c>
      <c r="AA99" s="75">
        <f aca="true" t="shared" si="31" ref="AA99:AA106">(Z99-Y99)/Y99</f>
        <v>-0.14834176527531354</v>
      </c>
      <c r="AC99" s="110"/>
    </row>
    <row r="100" spans="1:27" s="7" customFormat="1" ht="12.75">
      <c r="A100" s="93" t="s">
        <v>68</v>
      </c>
      <c r="B100" s="94" t="s">
        <v>159</v>
      </c>
      <c r="C100" s="95" t="s">
        <v>36</v>
      </c>
      <c r="D100" s="62">
        <v>428</v>
      </c>
      <c r="E100" s="62">
        <v>423</v>
      </c>
      <c r="F100" s="62"/>
      <c r="G100" s="63"/>
      <c r="H100" s="64">
        <v>126219.39</v>
      </c>
      <c r="I100" s="65"/>
      <c r="J100" s="65"/>
      <c r="K100" s="66">
        <f t="shared" si="25"/>
        <v>126219.39</v>
      </c>
      <c r="L100" s="47">
        <v>52.56609929078014</v>
      </c>
      <c r="M100" s="48">
        <v>1.060683331158902</v>
      </c>
      <c r="N100" s="67">
        <f t="shared" si="23"/>
        <v>-3</v>
      </c>
      <c r="O100" s="68">
        <f t="shared" si="26"/>
        <v>-3787</v>
      </c>
      <c r="P100" s="68">
        <f t="shared" si="27"/>
        <v>7191</v>
      </c>
      <c r="Q100" s="51">
        <v>2714</v>
      </c>
      <c r="R100" s="68"/>
      <c r="S100" s="68"/>
      <c r="T100" s="69">
        <v>6805</v>
      </c>
      <c r="U100" s="70">
        <v>12</v>
      </c>
      <c r="V100" s="69">
        <f t="shared" si="24"/>
        <v>-960</v>
      </c>
      <c r="W100" s="71">
        <f t="shared" si="28"/>
        <v>4232.200000000001</v>
      </c>
      <c r="X100" s="72">
        <f t="shared" si="29"/>
        <v>16195.2</v>
      </c>
      <c r="Y100" s="73">
        <v>144186.39</v>
      </c>
      <c r="Z100" s="74">
        <f t="shared" si="30"/>
        <v>142414.59</v>
      </c>
      <c r="AA100" s="75">
        <f t="shared" si="31"/>
        <v>-0.012288261048771783</v>
      </c>
    </row>
    <row r="101" spans="1:27" s="7" customFormat="1" ht="12.75">
      <c r="A101" s="96" t="s">
        <v>161</v>
      </c>
      <c r="B101" s="97" t="s">
        <v>159</v>
      </c>
      <c r="C101" s="98"/>
      <c r="D101" s="62">
        <v>387</v>
      </c>
      <c r="E101" s="62">
        <v>445</v>
      </c>
      <c r="F101" s="62"/>
      <c r="G101" s="63"/>
      <c r="H101" s="64">
        <v>90073.94</v>
      </c>
      <c r="I101" s="65"/>
      <c r="J101" s="65"/>
      <c r="K101" s="66">
        <f t="shared" si="25"/>
        <v>90073.94</v>
      </c>
      <c r="L101" s="47">
        <v>21.89887640449438</v>
      </c>
      <c r="M101" s="48">
        <v>0.6564096567459109</v>
      </c>
      <c r="N101" s="67">
        <f t="shared" si="23"/>
        <v>3</v>
      </c>
      <c r="O101" s="68">
        <f t="shared" si="26"/>
        <v>2702</v>
      </c>
      <c r="P101" s="68">
        <f t="shared" si="27"/>
        <v>7565</v>
      </c>
      <c r="Q101" s="51">
        <v>600</v>
      </c>
      <c r="R101" s="68"/>
      <c r="S101" s="68"/>
      <c r="T101" s="69">
        <v>3490</v>
      </c>
      <c r="U101" s="70">
        <v>7</v>
      </c>
      <c r="V101" s="69">
        <f t="shared" si="24"/>
        <v>-560</v>
      </c>
      <c r="W101" s="71">
        <f t="shared" si="28"/>
        <v>4373</v>
      </c>
      <c r="X101" s="72">
        <f t="shared" si="29"/>
        <v>18170</v>
      </c>
      <c r="Y101" s="73">
        <v>106065.74</v>
      </c>
      <c r="Z101" s="74">
        <f t="shared" si="30"/>
        <v>108243.94</v>
      </c>
      <c r="AA101" s="75">
        <f t="shared" si="31"/>
        <v>0.02053632021046567</v>
      </c>
    </row>
    <row r="102" spans="1:27" s="7" customFormat="1" ht="12.75">
      <c r="A102" s="96" t="s">
        <v>162</v>
      </c>
      <c r="B102" s="97" t="s">
        <v>127</v>
      </c>
      <c r="C102" s="98"/>
      <c r="D102" s="62">
        <v>136</v>
      </c>
      <c r="E102" s="62">
        <v>136</v>
      </c>
      <c r="F102" s="62"/>
      <c r="G102" s="63"/>
      <c r="H102" s="64">
        <v>15559.36</v>
      </c>
      <c r="I102" s="65"/>
      <c r="J102" s="65"/>
      <c r="K102" s="66">
        <f t="shared" si="25"/>
        <v>15559.36</v>
      </c>
      <c r="L102" s="47">
        <v>110.79419117647059</v>
      </c>
      <c r="M102" s="48">
        <v>1.8390854961817154</v>
      </c>
      <c r="N102" s="67">
        <v>0</v>
      </c>
      <c r="O102" s="68">
        <f t="shared" si="26"/>
        <v>0</v>
      </c>
      <c r="P102" s="68">
        <f>E102*17</f>
        <v>2312</v>
      </c>
      <c r="Q102" s="51">
        <v>0</v>
      </c>
      <c r="R102" s="68"/>
      <c r="S102" s="68">
        <v>778</v>
      </c>
      <c r="T102" s="69"/>
      <c r="U102" s="70">
        <v>3</v>
      </c>
      <c r="V102" s="69">
        <f>U102*-80</f>
        <v>-240</v>
      </c>
      <c r="W102" s="71">
        <f>E102*6.4+1525</f>
        <v>2395.4</v>
      </c>
      <c r="X102" s="72">
        <f t="shared" si="29"/>
        <v>5245.4</v>
      </c>
      <c r="Y102" s="73">
        <v>19488.76</v>
      </c>
      <c r="Z102" s="74">
        <f t="shared" si="30"/>
        <v>20804.760000000002</v>
      </c>
      <c r="AA102" s="75">
        <f>(Z102-Y102)/Y102</f>
        <v>0.06752610222507763</v>
      </c>
    </row>
    <row r="103" spans="1:27" s="7" customFormat="1" ht="12.75">
      <c r="A103" s="96" t="s">
        <v>163</v>
      </c>
      <c r="B103" s="97" t="s">
        <v>116</v>
      </c>
      <c r="C103" s="98"/>
      <c r="D103" s="62">
        <v>470</v>
      </c>
      <c r="E103" s="62">
        <v>474</v>
      </c>
      <c r="F103" s="62"/>
      <c r="G103" s="63"/>
      <c r="H103" s="64">
        <v>48474</v>
      </c>
      <c r="I103" s="65"/>
      <c r="J103" s="65"/>
      <c r="K103" s="66">
        <f t="shared" si="25"/>
        <v>48474</v>
      </c>
      <c r="L103" s="47">
        <v>33.57616033755274</v>
      </c>
      <c r="M103" s="48">
        <v>1.9727358830035524</v>
      </c>
      <c r="N103" s="67">
        <v>0</v>
      </c>
      <c r="O103" s="68">
        <f t="shared" si="26"/>
        <v>0</v>
      </c>
      <c r="P103" s="68">
        <f t="shared" si="27"/>
        <v>8058</v>
      </c>
      <c r="Q103" s="51">
        <v>0</v>
      </c>
      <c r="R103" s="68"/>
      <c r="S103" s="68"/>
      <c r="T103" s="69"/>
      <c r="U103" s="70">
        <v>0</v>
      </c>
      <c r="V103" s="69">
        <f t="shared" si="24"/>
        <v>0</v>
      </c>
      <c r="W103" s="71">
        <f t="shared" si="28"/>
        <v>4558.6</v>
      </c>
      <c r="X103" s="72">
        <f t="shared" si="29"/>
        <v>12616.6</v>
      </c>
      <c r="Y103" s="73">
        <v>60997</v>
      </c>
      <c r="Z103" s="74">
        <f t="shared" si="30"/>
        <v>61090.6</v>
      </c>
      <c r="AA103" s="75">
        <f t="shared" si="31"/>
        <v>0.0015345016968047371</v>
      </c>
    </row>
    <row r="104" spans="1:27" s="76" customFormat="1" ht="12.75">
      <c r="A104" s="96" t="s">
        <v>124</v>
      </c>
      <c r="B104" s="97" t="s">
        <v>150</v>
      </c>
      <c r="C104" s="98"/>
      <c r="D104" s="62">
        <v>276</v>
      </c>
      <c r="E104" s="62">
        <v>284</v>
      </c>
      <c r="F104" s="62"/>
      <c r="G104" s="63"/>
      <c r="H104" s="64">
        <v>66001</v>
      </c>
      <c r="I104" s="65"/>
      <c r="J104" s="65"/>
      <c r="K104" s="66">
        <f t="shared" si="25"/>
        <v>66001</v>
      </c>
      <c r="L104" s="47">
        <v>43.45894366197183</v>
      </c>
      <c r="M104" s="48">
        <v>1.4363767341775393</v>
      </c>
      <c r="N104" s="67">
        <v>0</v>
      </c>
      <c r="O104" s="68">
        <f t="shared" si="26"/>
        <v>0</v>
      </c>
      <c r="P104" s="68">
        <f t="shared" si="27"/>
        <v>4828</v>
      </c>
      <c r="Q104" s="51">
        <v>0</v>
      </c>
      <c r="R104" s="68"/>
      <c r="S104" s="68"/>
      <c r="T104" s="69"/>
      <c r="U104" s="70">
        <v>0</v>
      </c>
      <c r="V104" s="69">
        <f t="shared" si="24"/>
        <v>0</v>
      </c>
      <c r="W104" s="71">
        <f t="shared" si="28"/>
        <v>3342.6000000000004</v>
      </c>
      <c r="X104" s="72">
        <f t="shared" si="29"/>
        <v>8170.6</v>
      </c>
      <c r="Y104" s="73">
        <v>73984.4</v>
      </c>
      <c r="Z104" s="74">
        <f t="shared" si="30"/>
        <v>74171.6</v>
      </c>
      <c r="AA104" s="75">
        <f t="shared" si="31"/>
        <v>0.0025302631365532687</v>
      </c>
    </row>
    <row r="105" spans="1:27" s="76" customFormat="1" ht="12.75">
      <c r="A105" s="96" t="s">
        <v>164</v>
      </c>
      <c r="B105" s="97" t="s">
        <v>157</v>
      </c>
      <c r="C105" s="98"/>
      <c r="D105" s="62">
        <v>439</v>
      </c>
      <c r="E105" s="62">
        <v>423</v>
      </c>
      <c r="F105" s="62"/>
      <c r="G105" s="63"/>
      <c r="H105" s="64">
        <v>51297</v>
      </c>
      <c r="I105" s="65"/>
      <c r="J105" s="65"/>
      <c r="K105" s="66">
        <f t="shared" si="25"/>
        <v>51297</v>
      </c>
      <c r="L105" s="47">
        <v>30.98222222222222</v>
      </c>
      <c r="M105" s="48">
        <v>1.7643444498893373</v>
      </c>
      <c r="N105" s="67">
        <v>0</v>
      </c>
      <c r="O105" s="68">
        <f t="shared" si="26"/>
        <v>0</v>
      </c>
      <c r="P105" s="68">
        <f t="shared" si="27"/>
        <v>7191</v>
      </c>
      <c r="Q105" s="51">
        <v>460</v>
      </c>
      <c r="R105" s="68"/>
      <c r="S105" s="68"/>
      <c r="T105" s="69"/>
      <c r="U105" s="70">
        <v>0</v>
      </c>
      <c r="V105" s="69">
        <f t="shared" si="24"/>
        <v>0</v>
      </c>
      <c r="W105" s="71">
        <f t="shared" si="28"/>
        <v>4232.200000000001</v>
      </c>
      <c r="X105" s="72">
        <f t="shared" si="29"/>
        <v>11883.2</v>
      </c>
      <c r="Y105" s="73">
        <v>63554.6</v>
      </c>
      <c r="Z105" s="74">
        <f t="shared" si="30"/>
        <v>63180.2</v>
      </c>
      <c r="AA105" s="75">
        <f t="shared" si="31"/>
        <v>-0.005890997661852981</v>
      </c>
    </row>
    <row r="106" spans="1:27" s="7" customFormat="1" ht="12.75">
      <c r="A106" s="111" t="s">
        <v>165</v>
      </c>
      <c r="B106" s="112" t="s">
        <v>159</v>
      </c>
      <c r="C106" s="113" t="s">
        <v>36</v>
      </c>
      <c r="D106" s="114">
        <v>351</v>
      </c>
      <c r="E106" s="114">
        <v>328</v>
      </c>
      <c r="F106" s="114"/>
      <c r="G106" s="115"/>
      <c r="H106" s="116">
        <v>144209</v>
      </c>
      <c r="I106" s="117"/>
      <c r="J106" s="117"/>
      <c r="K106" s="118">
        <f t="shared" si="25"/>
        <v>144209</v>
      </c>
      <c r="L106" s="119">
        <v>68.51503048780488</v>
      </c>
      <c r="M106" s="120">
        <v>1.2084849859536642</v>
      </c>
      <c r="N106" s="121">
        <v>0</v>
      </c>
      <c r="O106" s="122">
        <f t="shared" si="26"/>
        <v>0</v>
      </c>
      <c r="P106" s="122">
        <f t="shared" si="27"/>
        <v>5576</v>
      </c>
      <c r="Q106" s="123">
        <v>3600</v>
      </c>
      <c r="R106" s="122"/>
      <c r="S106" s="122"/>
      <c r="T106" s="124">
        <v>3450</v>
      </c>
      <c r="U106" s="125">
        <v>8</v>
      </c>
      <c r="V106" s="124">
        <f t="shared" si="24"/>
        <v>-640</v>
      </c>
      <c r="W106" s="126">
        <f t="shared" si="28"/>
        <v>3624.2000000000003</v>
      </c>
      <c r="X106" s="127">
        <f t="shared" si="29"/>
        <v>15610.2</v>
      </c>
      <c r="Y106" s="128">
        <v>166112</v>
      </c>
      <c r="Z106" s="129">
        <f t="shared" si="30"/>
        <v>159819.2</v>
      </c>
      <c r="AA106" s="130">
        <f t="shared" si="31"/>
        <v>-0.037882874205355355</v>
      </c>
    </row>
    <row r="107" spans="1:27" s="76" customFormat="1" ht="21.75" customHeight="1">
      <c r="A107" s="131"/>
      <c r="B107" s="131"/>
      <c r="C107" s="132">
        <f>COUNTA(C3:C94)</f>
        <v>30</v>
      </c>
      <c r="D107" s="133">
        <f aca="true" t="shared" si="32" ref="D107:K107">SUM(D3:D106)</f>
        <v>50187</v>
      </c>
      <c r="E107" s="133">
        <f t="shared" si="32"/>
        <v>50155</v>
      </c>
      <c r="F107" s="133">
        <f t="shared" si="32"/>
        <v>1426</v>
      </c>
      <c r="G107" s="134">
        <f t="shared" si="32"/>
        <v>1357</v>
      </c>
      <c r="H107" s="135">
        <f t="shared" si="32"/>
        <v>10976534.450000005</v>
      </c>
      <c r="I107" s="136">
        <f t="shared" si="32"/>
        <v>122500</v>
      </c>
      <c r="J107" s="136">
        <f t="shared" si="32"/>
        <v>75500</v>
      </c>
      <c r="K107" s="137">
        <f t="shared" si="32"/>
        <v>11174534.450000005</v>
      </c>
      <c r="L107" s="138"/>
      <c r="M107" s="139"/>
      <c r="N107" s="138"/>
      <c r="O107" s="140">
        <f>SUM(O3:O106)</f>
        <v>-80563</v>
      </c>
      <c r="P107" s="140">
        <f aca="true" t="shared" si="33" ref="P107:Y107">SUM(P3:P106)</f>
        <v>852635</v>
      </c>
      <c r="Q107" s="140">
        <f t="shared" si="33"/>
        <v>124225</v>
      </c>
      <c r="R107" s="140">
        <f t="shared" si="33"/>
        <v>45630</v>
      </c>
      <c r="S107" s="140">
        <f t="shared" si="33"/>
        <v>37678</v>
      </c>
      <c r="T107" s="140">
        <f t="shared" si="33"/>
        <v>80523</v>
      </c>
      <c r="U107" s="141">
        <f t="shared" si="33"/>
        <v>918</v>
      </c>
      <c r="V107" s="140">
        <f t="shared" si="33"/>
        <v>-73440</v>
      </c>
      <c r="W107" s="140">
        <f t="shared" si="33"/>
        <v>479592.00000000006</v>
      </c>
      <c r="X107" s="142">
        <f t="shared" si="33"/>
        <v>1466279.9999999998</v>
      </c>
      <c r="Y107" s="143">
        <f t="shared" si="33"/>
        <v>12965578.450000001</v>
      </c>
      <c r="Z107" s="144">
        <f t="shared" si="30"/>
        <v>12640814.450000005</v>
      </c>
      <c r="AA107" s="145">
        <f>(Z107-Y107)/Y107</f>
        <v>-0.02504816898470089</v>
      </c>
    </row>
    <row r="108" spans="4:27" ht="12.75">
      <c r="D108" s="7"/>
      <c r="E108" s="7"/>
      <c r="F108" s="7"/>
      <c r="G108" s="7"/>
      <c r="Q108" s="146"/>
      <c r="R108" s="147"/>
      <c r="S108" s="147"/>
      <c r="T108" s="148"/>
      <c r="U108" s="149"/>
      <c r="V108" s="149"/>
      <c r="X108" s="150"/>
      <c r="Y108" s="149"/>
      <c r="AA108" s="151"/>
    </row>
    <row r="109" spans="4:27" ht="12.75">
      <c r="D109" s="7"/>
      <c r="E109" s="7"/>
      <c r="F109" s="7"/>
      <c r="G109" s="7"/>
      <c r="W109" s="149"/>
      <c r="AA109" s="151"/>
    </row>
    <row r="110" spans="4:27" ht="12.75">
      <c r="D110" s="7"/>
      <c r="E110" s="7"/>
      <c r="F110" s="7"/>
      <c r="G110" s="7"/>
      <c r="AA110" s="151"/>
    </row>
    <row r="111" spans="8:27" s="7" customFormat="1" ht="12.75">
      <c r="H111" s="2"/>
      <c r="I111" s="2"/>
      <c r="J111" s="2"/>
      <c r="K111" s="2"/>
      <c r="L111" s="3"/>
      <c r="M111" s="4"/>
      <c r="N111" s="5"/>
      <c r="O111" s="6"/>
      <c r="U111" s="8"/>
      <c r="V111" s="8"/>
      <c r="W111" s="8"/>
      <c r="X111" s="9"/>
      <c r="Y111" s="8"/>
      <c r="Z111" s="10"/>
      <c r="AA111" s="151"/>
    </row>
    <row r="112" spans="8:27" s="7" customFormat="1" ht="12.75">
      <c r="H112" s="2"/>
      <c r="I112" s="2"/>
      <c r="J112" s="2"/>
      <c r="K112" s="2"/>
      <c r="L112" s="3"/>
      <c r="M112" s="4"/>
      <c r="N112" s="5"/>
      <c r="O112" s="6"/>
      <c r="U112" s="8"/>
      <c r="V112" s="8"/>
      <c r="W112" s="8"/>
      <c r="X112" s="9"/>
      <c r="Y112" s="8"/>
      <c r="Z112" s="10"/>
      <c r="AA112" s="151"/>
    </row>
    <row r="113" spans="8:27" s="7" customFormat="1" ht="12.75">
      <c r="H113" s="2"/>
      <c r="I113" s="2"/>
      <c r="J113" s="2"/>
      <c r="K113" s="2"/>
      <c r="L113" s="3"/>
      <c r="M113" s="4"/>
      <c r="N113" s="5"/>
      <c r="O113" s="6"/>
      <c r="U113" s="8"/>
      <c r="V113" s="8"/>
      <c r="W113" s="8"/>
      <c r="X113" s="9"/>
      <c r="Y113" s="8"/>
      <c r="Z113" s="10"/>
      <c r="AA113" s="11"/>
    </row>
    <row r="114" spans="8:27" s="7" customFormat="1" ht="12.75">
      <c r="H114" s="2"/>
      <c r="I114" s="2"/>
      <c r="J114" s="2"/>
      <c r="K114" s="2"/>
      <c r="L114" s="3"/>
      <c r="M114" s="4"/>
      <c r="N114" s="5"/>
      <c r="O114" s="6"/>
      <c r="U114" s="8"/>
      <c r="V114" s="8"/>
      <c r="W114" s="8"/>
      <c r="X114" s="9"/>
      <c r="Y114" s="8"/>
      <c r="Z114" s="10"/>
      <c r="AA114" s="11"/>
    </row>
    <row r="115" spans="8:27" s="7" customFormat="1" ht="12.75">
      <c r="H115" s="2"/>
      <c r="I115" s="2"/>
      <c r="J115" s="2"/>
      <c r="K115" s="2"/>
      <c r="L115" s="3"/>
      <c r="M115" s="4"/>
      <c r="N115" s="5"/>
      <c r="O115" s="6"/>
      <c r="U115" s="8"/>
      <c r="V115" s="8"/>
      <c r="W115" s="8"/>
      <c r="X115" s="9"/>
      <c r="Y115" s="8"/>
      <c r="Z115" s="10"/>
      <c r="AA115" s="11"/>
    </row>
    <row r="116" spans="8:27" s="7" customFormat="1" ht="12.75">
      <c r="H116" s="2"/>
      <c r="I116" s="2"/>
      <c r="J116" s="2"/>
      <c r="K116" s="2"/>
      <c r="L116" s="3"/>
      <c r="M116" s="4"/>
      <c r="N116" s="5"/>
      <c r="O116" s="6"/>
      <c r="U116" s="8"/>
      <c r="V116" s="8"/>
      <c r="W116" s="8"/>
      <c r="X116" s="9"/>
      <c r="Y116" s="8"/>
      <c r="Z116" s="10"/>
      <c r="AA116" s="11"/>
    </row>
    <row r="117" spans="8:27" s="7" customFormat="1" ht="12.75">
      <c r="H117" s="2"/>
      <c r="I117" s="2"/>
      <c r="J117" s="2"/>
      <c r="K117" s="2"/>
      <c r="L117" s="3"/>
      <c r="M117" s="4"/>
      <c r="N117" s="5"/>
      <c r="O117" s="6"/>
      <c r="U117" s="8"/>
      <c r="V117" s="8"/>
      <c r="W117" s="8"/>
      <c r="X117" s="9"/>
      <c r="Y117" s="8"/>
      <c r="Z117" s="10"/>
      <c r="AA117" s="11"/>
    </row>
    <row r="118" spans="8:27" s="7" customFormat="1" ht="12.75">
      <c r="H118" s="2"/>
      <c r="I118" s="2"/>
      <c r="J118" s="2"/>
      <c r="K118" s="2"/>
      <c r="L118" s="3"/>
      <c r="M118" s="4"/>
      <c r="N118" s="5"/>
      <c r="O118" s="6"/>
      <c r="U118" s="8"/>
      <c r="V118" s="8"/>
      <c r="W118" s="8"/>
      <c r="X118" s="9"/>
      <c r="Y118" s="8"/>
      <c r="Z118" s="10"/>
      <c r="AA118" s="11"/>
    </row>
    <row r="119" spans="8:27" s="7" customFormat="1" ht="12.75">
      <c r="H119" s="2"/>
      <c r="I119" s="2"/>
      <c r="J119" s="2"/>
      <c r="K119" s="2"/>
      <c r="L119" s="3"/>
      <c r="M119" s="4"/>
      <c r="N119" s="5"/>
      <c r="O119" s="6"/>
      <c r="U119" s="8"/>
      <c r="V119" s="8"/>
      <c r="W119" s="8"/>
      <c r="X119" s="9"/>
      <c r="Y119" s="8"/>
      <c r="Z119" s="10"/>
      <c r="AA119" s="11"/>
    </row>
    <row r="120" spans="8:27" s="7" customFormat="1" ht="12.75">
      <c r="H120" s="2"/>
      <c r="I120" s="2"/>
      <c r="J120" s="2"/>
      <c r="K120" s="2"/>
      <c r="L120" s="3"/>
      <c r="M120" s="4"/>
      <c r="N120" s="5"/>
      <c r="O120" s="6"/>
      <c r="U120" s="8"/>
      <c r="V120" s="8"/>
      <c r="W120" s="8"/>
      <c r="X120" s="9"/>
      <c r="Y120" s="8"/>
      <c r="Z120" s="10"/>
      <c r="AA120" s="11"/>
    </row>
    <row r="121" spans="8:27" s="7" customFormat="1" ht="12.75">
      <c r="H121" s="2"/>
      <c r="I121" s="2"/>
      <c r="J121" s="2"/>
      <c r="K121" s="2"/>
      <c r="L121" s="3"/>
      <c r="M121" s="4"/>
      <c r="N121" s="5"/>
      <c r="O121" s="6"/>
      <c r="U121" s="8"/>
      <c r="V121" s="8"/>
      <c r="W121" s="8"/>
      <c r="X121" s="9"/>
      <c r="Y121" s="8"/>
      <c r="Z121" s="10"/>
      <c r="AA121" s="11"/>
    </row>
    <row r="122" spans="8:27" s="7" customFormat="1" ht="12.75">
      <c r="H122" s="2"/>
      <c r="I122" s="2"/>
      <c r="J122" s="2"/>
      <c r="K122" s="2"/>
      <c r="L122" s="3"/>
      <c r="M122" s="4"/>
      <c r="N122" s="5"/>
      <c r="O122" s="6"/>
      <c r="U122" s="8"/>
      <c r="V122" s="8"/>
      <c r="W122" s="8"/>
      <c r="X122" s="9"/>
      <c r="Y122" s="8"/>
      <c r="Z122" s="10"/>
      <c r="AA122" s="11"/>
    </row>
    <row r="123" spans="8:27" s="7" customFormat="1" ht="12.75">
      <c r="H123" s="2"/>
      <c r="I123" s="2"/>
      <c r="J123" s="2"/>
      <c r="K123" s="2"/>
      <c r="L123" s="3"/>
      <c r="M123" s="4"/>
      <c r="N123" s="5"/>
      <c r="O123" s="6"/>
      <c r="U123" s="8"/>
      <c r="V123" s="8"/>
      <c r="W123" s="8"/>
      <c r="X123" s="9"/>
      <c r="Y123" s="8"/>
      <c r="Z123" s="10"/>
      <c r="AA123" s="11"/>
    </row>
    <row r="124" spans="8:27" s="7" customFormat="1" ht="12.75">
      <c r="H124" s="2"/>
      <c r="I124" s="2"/>
      <c r="J124" s="2"/>
      <c r="K124" s="2"/>
      <c r="L124" s="3"/>
      <c r="M124" s="4"/>
      <c r="N124" s="5"/>
      <c r="O124" s="6"/>
      <c r="U124" s="8"/>
      <c r="V124" s="8"/>
      <c r="W124" s="8"/>
      <c r="X124" s="9"/>
      <c r="Y124" s="8"/>
      <c r="Z124" s="10"/>
      <c r="AA124" s="11"/>
    </row>
    <row r="125" spans="8:27" s="7" customFormat="1" ht="12.75">
      <c r="H125" s="2"/>
      <c r="I125" s="2"/>
      <c r="J125" s="2"/>
      <c r="K125" s="2"/>
      <c r="L125" s="3"/>
      <c r="M125" s="4"/>
      <c r="N125" s="5"/>
      <c r="O125" s="6"/>
      <c r="U125" s="8"/>
      <c r="V125" s="8"/>
      <c r="W125" s="8"/>
      <c r="X125" s="9"/>
      <c r="Y125" s="8"/>
      <c r="Z125" s="10"/>
      <c r="AA125" s="11"/>
    </row>
    <row r="126" spans="8:27" s="7" customFormat="1" ht="12.75">
      <c r="H126" s="2"/>
      <c r="I126" s="2"/>
      <c r="J126" s="2"/>
      <c r="K126" s="2"/>
      <c r="L126" s="3"/>
      <c r="M126" s="4"/>
      <c r="N126" s="5"/>
      <c r="O126" s="6"/>
      <c r="U126" s="8"/>
      <c r="V126" s="8"/>
      <c r="W126" s="8"/>
      <c r="X126" s="9"/>
      <c r="Y126" s="8"/>
      <c r="Z126" s="10"/>
      <c r="AA126" s="11"/>
    </row>
    <row r="127" spans="8:27" s="7" customFormat="1" ht="12.75">
      <c r="H127" s="2"/>
      <c r="I127" s="2"/>
      <c r="J127" s="2"/>
      <c r="K127" s="2"/>
      <c r="L127" s="3"/>
      <c r="M127" s="4"/>
      <c r="N127" s="5"/>
      <c r="O127" s="6"/>
      <c r="U127" s="8"/>
      <c r="V127" s="8"/>
      <c r="W127" s="8"/>
      <c r="X127" s="9"/>
      <c r="Y127" s="8"/>
      <c r="Z127" s="10"/>
      <c r="AA127" s="11"/>
    </row>
    <row r="128" spans="8:27" s="7" customFormat="1" ht="12.75">
      <c r="H128" s="2"/>
      <c r="I128" s="2"/>
      <c r="J128" s="2"/>
      <c r="K128" s="2"/>
      <c r="L128" s="3"/>
      <c r="M128" s="4"/>
      <c r="N128" s="5"/>
      <c r="O128" s="6"/>
      <c r="U128" s="8"/>
      <c r="V128" s="8"/>
      <c r="W128" s="8"/>
      <c r="X128" s="9"/>
      <c r="Y128" s="8"/>
      <c r="Z128" s="10"/>
      <c r="AA128" s="11"/>
    </row>
    <row r="129" spans="8:27" s="7" customFormat="1" ht="12.75">
      <c r="H129" s="2"/>
      <c r="I129" s="2"/>
      <c r="J129" s="2"/>
      <c r="K129" s="2"/>
      <c r="L129" s="3"/>
      <c r="M129" s="4"/>
      <c r="N129" s="5"/>
      <c r="O129" s="6"/>
      <c r="U129" s="8"/>
      <c r="V129" s="8"/>
      <c r="W129" s="8"/>
      <c r="X129" s="9"/>
      <c r="Y129" s="8"/>
      <c r="Z129" s="10"/>
      <c r="AA129" s="11"/>
    </row>
    <row r="130" spans="8:27" s="7" customFormat="1" ht="12.75">
      <c r="H130" s="2"/>
      <c r="I130" s="2"/>
      <c r="J130" s="2"/>
      <c r="K130" s="2"/>
      <c r="L130" s="3"/>
      <c r="M130" s="4"/>
      <c r="N130" s="5"/>
      <c r="O130" s="6"/>
      <c r="U130" s="8"/>
      <c r="V130" s="8"/>
      <c r="W130" s="8"/>
      <c r="X130" s="9"/>
      <c r="Y130" s="8"/>
      <c r="Z130" s="10"/>
      <c r="AA130" s="11"/>
    </row>
    <row r="131" spans="8:27" s="7" customFormat="1" ht="12.75">
      <c r="H131" s="2"/>
      <c r="I131" s="2"/>
      <c r="J131" s="2"/>
      <c r="K131" s="2"/>
      <c r="L131" s="3"/>
      <c r="M131" s="4"/>
      <c r="N131" s="5"/>
      <c r="O131" s="6"/>
      <c r="U131" s="8"/>
      <c r="V131" s="8"/>
      <c r="W131" s="8"/>
      <c r="X131" s="9"/>
      <c r="Y131" s="8"/>
      <c r="Z131" s="10"/>
      <c r="AA131" s="11"/>
    </row>
    <row r="132" spans="8:27" s="7" customFormat="1" ht="12.75">
      <c r="H132" s="2"/>
      <c r="I132" s="2"/>
      <c r="J132" s="2"/>
      <c r="K132" s="2"/>
      <c r="L132" s="3"/>
      <c r="M132" s="4"/>
      <c r="N132" s="5"/>
      <c r="O132" s="6"/>
      <c r="U132" s="8"/>
      <c r="V132" s="8"/>
      <c r="W132" s="8"/>
      <c r="X132" s="9"/>
      <c r="Y132" s="8"/>
      <c r="Z132" s="10"/>
      <c r="AA132" s="11"/>
    </row>
    <row r="133" spans="8:27" s="7" customFormat="1" ht="12.75">
      <c r="H133" s="2"/>
      <c r="I133" s="2"/>
      <c r="J133" s="2"/>
      <c r="K133" s="2"/>
      <c r="L133" s="3"/>
      <c r="M133" s="4"/>
      <c r="N133" s="5"/>
      <c r="O133" s="6"/>
      <c r="U133" s="8"/>
      <c r="V133" s="8"/>
      <c r="W133" s="8"/>
      <c r="X133" s="9"/>
      <c r="Y133" s="8"/>
      <c r="Z133" s="10"/>
      <c r="AA133" s="11"/>
    </row>
    <row r="134" spans="8:27" s="7" customFormat="1" ht="12.75">
      <c r="H134" s="2"/>
      <c r="I134" s="2"/>
      <c r="J134" s="2"/>
      <c r="K134" s="2"/>
      <c r="L134" s="3"/>
      <c r="M134" s="4"/>
      <c r="N134" s="5"/>
      <c r="O134" s="6"/>
      <c r="U134" s="8"/>
      <c r="V134" s="8"/>
      <c r="W134" s="8"/>
      <c r="X134" s="9"/>
      <c r="Y134" s="8"/>
      <c r="Z134" s="10"/>
      <c r="AA134" s="11"/>
    </row>
    <row r="135" spans="8:27" s="7" customFormat="1" ht="12.75">
      <c r="H135" s="2"/>
      <c r="I135" s="2"/>
      <c r="J135" s="2"/>
      <c r="K135" s="2"/>
      <c r="L135" s="3"/>
      <c r="M135" s="4"/>
      <c r="N135" s="5"/>
      <c r="O135" s="6"/>
      <c r="U135" s="8"/>
      <c r="V135" s="8"/>
      <c r="W135" s="8"/>
      <c r="X135" s="9"/>
      <c r="Y135" s="8"/>
      <c r="Z135" s="10"/>
      <c r="AA135" s="11"/>
    </row>
    <row r="136" spans="8:27" s="7" customFormat="1" ht="12.75">
      <c r="H136" s="2"/>
      <c r="I136" s="2"/>
      <c r="J136" s="2"/>
      <c r="K136" s="2"/>
      <c r="L136" s="3"/>
      <c r="M136" s="4"/>
      <c r="N136" s="5"/>
      <c r="O136" s="6"/>
      <c r="U136" s="8"/>
      <c r="V136" s="8"/>
      <c r="W136" s="8"/>
      <c r="X136" s="9"/>
      <c r="Y136" s="8"/>
      <c r="Z136" s="10"/>
      <c r="AA136" s="11"/>
    </row>
    <row r="137" spans="8:27" s="7" customFormat="1" ht="12.75">
      <c r="H137" s="2"/>
      <c r="I137" s="2"/>
      <c r="J137" s="2"/>
      <c r="K137" s="2"/>
      <c r="L137" s="3"/>
      <c r="M137" s="4"/>
      <c r="N137" s="5"/>
      <c r="O137" s="6"/>
      <c r="U137" s="8"/>
      <c r="V137" s="8"/>
      <c r="W137" s="8"/>
      <c r="X137" s="9"/>
      <c r="Y137" s="8"/>
      <c r="Z137" s="10"/>
      <c r="AA137" s="11"/>
    </row>
    <row r="138" spans="8:27" s="7" customFormat="1" ht="12.75">
      <c r="H138" s="2"/>
      <c r="I138" s="2"/>
      <c r="J138" s="2"/>
      <c r="K138" s="2"/>
      <c r="L138" s="3"/>
      <c r="M138" s="4"/>
      <c r="N138" s="5"/>
      <c r="O138" s="6"/>
      <c r="U138" s="8"/>
      <c r="V138" s="8"/>
      <c r="W138" s="8"/>
      <c r="X138" s="9"/>
      <c r="Y138" s="8"/>
      <c r="Z138" s="10"/>
      <c r="AA138" s="11"/>
    </row>
    <row r="139" spans="8:27" s="7" customFormat="1" ht="12.75">
      <c r="H139" s="2"/>
      <c r="I139" s="2"/>
      <c r="J139" s="2"/>
      <c r="K139" s="2"/>
      <c r="L139" s="3"/>
      <c r="M139" s="4"/>
      <c r="N139" s="5"/>
      <c r="O139" s="6"/>
      <c r="U139" s="8"/>
      <c r="V139" s="8"/>
      <c r="W139" s="8"/>
      <c r="X139" s="9"/>
      <c r="Y139" s="8"/>
      <c r="Z139" s="10"/>
      <c r="AA139" s="11"/>
    </row>
    <row r="140" spans="8:27" s="7" customFormat="1" ht="12.75">
      <c r="H140" s="2"/>
      <c r="I140" s="2"/>
      <c r="J140" s="2"/>
      <c r="K140" s="2"/>
      <c r="L140" s="3"/>
      <c r="M140" s="4"/>
      <c r="N140" s="5"/>
      <c r="O140" s="6"/>
      <c r="U140" s="8"/>
      <c r="V140" s="8"/>
      <c r="W140" s="8"/>
      <c r="X140" s="9"/>
      <c r="Y140" s="8"/>
      <c r="Z140" s="10"/>
      <c r="AA140" s="11"/>
    </row>
    <row r="141" spans="8:27" s="7" customFormat="1" ht="12.75">
      <c r="H141" s="2"/>
      <c r="I141" s="2"/>
      <c r="J141" s="2"/>
      <c r="K141" s="2"/>
      <c r="L141" s="3"/>
      <c r="M141" s="4"/>
      <c r="N141" s="5"/>
      <c r="O141" s="6"/>
      <c r="U141" s="8"/>
      <c r="V141" s="8"/>
      <c r="W141" s="8"/>
      <c r="X141" s="9"/>
      <c r="Y141" s="8"/>
      <c r="Z141" s="10"/>
      <c r="AA141" s="11"/>
    </row>
    <row r="142" spans="8:27" s="7" customFormat="1" ht="12.75">
      <c r="H142" s="2"/>
      <c r="I142" s="2"/>
      <c r="J142" s="2"/>
      <c r="K142" s="2"/>
      <c r="L142" s="3"/>
      <c r="M142" s="4"/>
      <c r="N142" s="5"/>
      <c r="O142" s="6"/>
      <c r="U142" s="8"/>
      <c r="V142" s="8"/>
      <c r="W142" s="8"/>
      <c r="X142" s="9"/>
      <c r="Y142" s="8"/>
      <c r="Z142" s="10"/>
      <c r="AA142" s="11"/>
    </row>
    <row r="143" spans="8:27" s="7" customFormat="1" ht="12.75">
      <c r="H143" s="2"/>
      <c r="I143" s="2"/>
      <c r="J143" s="2"/>
      <c r="K143" s="2"/>
      <c r="L143" s="3"/>
      <c r="M143" s="4"/>
      <c r="N143" s="5"/>
      <c r="O143" s="6"/>
      <c r="U143" s="8"/>
      <c r="V143" s="8"/>
      <c r="W143" s="8"/>
      <c r="X143" s="9"/>
      <c r="Y143" s="8"/>
      <c r="Z143" s="10"/>
      <c r="AA143" s="11"/>
    </row>
    <row r="144" spans="8:27" s="7" customFormat="1" ht="12.75">
      <c r="H144" s="2"/>
      <c r="I144" s="2"/>
      <c r="J144" s="2"/>
      <c r="K144" s="2"/>
      <c r="L144" s="3"/>
      <c r="M144" s="4"/>
      <c r="N144" s="5"/>
      <c r="O144" s="6"/>
      <c r="U144" s="8"/>
      <c r="V144" s="8"/>
      <c r="W144" s="8"/>
      <c r="X144" s="9"/>
      <c r="Y144" s="8"/>
      <c r="Z144" s="10"/>
      <c r="AA144" s="11"/>
    </row>
  </sheetData>
  <sheetProtection selectLockedCells="1" selectUnlockedCells="1"/>
  <mergeCells count="9">
    <mergeCell ref="A1:A2"/>
    <mergeCell ref="B1:B2"/>
    <mergeCell ref="D1:G1"/>
    <mergeCell ref="H1:K1"/>
    <mergeCell ref="L1:O1"/>
    <mergeCell ref="R1:V1"/>
    <mergeCell ref="X1:X2"/>
    <mergeCell ref="Y1:AA1"/>
    <mergeCell ref="A107:B107"/>
  </mergeCells>
  <printOptions horizontalCentered="1"/>
  <pageMargins left="0" right="0" top="0.6694444444444445" bottom="0.43333333333333335" header="0.31527777777777777" footer="0.5118055555555555"/>
  <pageSetup horizontalDpi="300" verticalDpi="300" orientation="landscape" paperSize="8" scale="63"/>
  <headerFooter alignWithMargins="0">
    <oddHeader>&amp;LDEPARTEMENT DU VAL-DE-MARNE
Direction de l'Education et des Collèges&amp;C&amp;"Arial,Gras"REPARTITION DE LA DOTATION 2012 DANS LES COLLEGES PUBLICS&amp;RANNEXE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Général</dc:creator>
  <cp:keywords/>
  <dc:description/>
  <cp:lastModifiedBy>malalain</cp:lastModifiedBy>
  <cp:lastPrinted>2011-11-17T13:24:27Z</cp:lastPrinted>
  <dcterms:created xsi:type="dcterms:W3CDTF">2007-09-26T16:32:53Z</dcterms:created>
  <dcterms:modified xsi:type="dcterms:W3CDTF">2011-11-17T13:25:27Z</dcterms:modified>
  <cp:category/>
  <cp:version/>
  <cp:contentType/>
  <cp:contentStatus/>
</cp:coreProperties>
</file>